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imex/Desktop/"/>
    </mc:Choice>
  </mc:AlternateContent>
  <xr:revisionPtr revIDLastSave="0" documentId="8_{ECB50634-E5FC-3146-A1A0-C05FA41E4927}" xr6:coauthVersionLast="47" xr6:coauthVersionMax="47" xr10:uidLastSave="{00000000-0000-0000-0000-000000000000}"/>
  <bookViews>
    <workbookView xWindow="1220" yWindow="500" windowWidth="27580" windowHeight="16100" xr2:uid="{00000000-000D-0000-FFFF-FFFF00000000}"/>
  </bookViews>
  <sheets>
    <sheet name="Revetment Schedule w Formulas" sheetId="8" r:id="rId1"/>
    <sheet name="REF" sheetId="9" state="hidden" r:id="rId2"/>
    <sheet name="Sheet1" sheetId="10" state="hidden" r:id="rId3"/>
    <sheet name="Module2" sheetId="3" state="veryHidden" r:id="rId4"/>
    <sheet name="Module1" sheetId="4" state="veryHidden" r:id="rId5"/>
  </sheets>
  <definedNames>
    <definedName name="_LMK96">#REF!</definedName>
    <definedName name="_xlnm.Criteria">#REF!</definedName>
    <definedName name="Criteria_MI">#REF!</definedName>
    <definedName name="_xlnm.Database">#REF!</definedName>
    <definedName name="Database_MI">#REF!</definedName>
    <definedName name="_xlnm.Extract">#REF!</definedName>
    <definedName name="Extract_MI">#REF!</definedName>
    <definedName name="HTML_CodePage" hidden="1">1252</definedName>
    <definedName name="HTML_Control" hidden="1">{"'MVD98'!$A$1:$P$67"}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Documents\EXCEL\REV98\Revetsch.htm"</definedName>
    <definedName name="HTML_Title" hidden="1">"1998 Revetment Schedule"</definedName>
    <definedName name="HTML1_1" hidden="1">"[LMV97101.XLS]LMV97!$A$7:$P$52"</definedName>
    <definedName name="HTML1_10" hidden="1">"b4odrbef@smtp.lmk.usace.army.mil"</definedName>
    <definedName name="HTML1_11" hidden="1">1</definedName>
    <definedName name="HTML1_12" hidden="1">"o:\share\lmv97.htm"</definedName>
    <definedName name="HTML1_2" hidden="1">1</definedName>
    <definedName name="HTML1_3" hidden="1">"LMV97101"</definedName>
    <definedName name="HTML1_4" hidden="1">"THIS IS A TEST REVETMENT SCHEDULE 1997"</definedName>
    <definedName name="HTML1_5" hidden="1">"PUT ANY COMMENT YOU WANT TO PUT HERE."</definedName>
    <definedName name="HTML1_6" hidden="1">1</definedName>
    <definedName name="HTML1_7" hidden="1">1</definedName>
    <definedName name="HTML1_8" hidden="1">"2/28/97"</definedName>
    <definedName name="HTML1_9" hidden="1">"BOBBY FARMER"</definedName>
    <definedName name="HTMLCount" hidden="1">1</definedName>
    <definedName name="_xlnm.Print_Area" localSheetId="0">'Revetment Schedule w Formulas'!$A$1:$R$80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0" l="1"/>
  <c r="B15" i="10"/>
  <c r="C15" i="10"/>
  <c r="D15" i="10"/>
  <c r="E15" i="10"/>
  <c r="F15" i="10"/>
  <c r="G15" i="10"/>
  <c r="H15" i="10"/>
  <c r="A16" i="10"/>
  <c r="B16" i="10"/>
  <c r="C16" i="10"/>
  <c r="D16" i="10"/>
  <c r="E16" i="10"/>
  <c r="A17" i="10"/>
  <c r="B17" i="10"/>
  <c r="C17" i="10"/>
  <c r="D17" i="10"/>
  <c r="E17" i="10"/>
  <c r="A18" i="10"/>
  <c r="B18" i="10"/>
  <c r="C18" i="10"/>
  <c r="D18" i="10"/>
  <c r="E18" i="10"/>
  <c r="G18" i="10"/>
  <c r="A19" i="10"/>
  <c r="B19" i="10"/>
  <c r="C19" i="10"/>
  <c r="D19" i="10"/>
  <c r="E19" i="10"/>
  <c r="F19" i="10"/>
  <c r="G19" i="10"/>
  <c r="H19" i="10"/>
  <c r="A20" i="10"/>
  <c r="B20" i="10"/>
  <c r="C20" i="10"/>
  <c r="D20" i="10"/>
  <c r="E20" i="10"/>
  <c r="A21" i="10"/>
  <c r="B21" i="10"/>
  <c r="C21" i="10"/>
  <c r="D21" i="10"/>
  <c r="E21" i="10"/>
  <c r="A22" i="10"/>
  <c r="B22" i="10"/>
  <c r="C22" i="10"/>
  <c r="D22" i="10"/>
  <c r="E22" i="10"/>
  <c r="F22" i="10"/>
  <c r="G22" i="10"/>
  <c r="A23" i="10"/>
  <c r="B23" i="10"/>
  <c r="C23" i="10"/>
  <c r="D23" i="10"/>
  <c r="E23" i="10"/>
  <c r="F23" i="10"/>
  <c r="G23" i="10"/>
  <c r="H23" i="10"/>
  <c r="A24" i="10"/>
  <c r="B24" i="10"/>
  <c r="C24" i="10"/>
  <c r="D24" i="10"/>
  <c r="E24" i="10"/>
  <c r="A25" i="10"/>
  <c r="B25" i="10"/>
  <c r="C25" i="10"/>
  <c r="D25" i="10"/>
  <c r="E25" i="10"/>
  <c r="A26" i="10"/>
  <c r="B26" i="10"/>
  <c r="C26" i="10"/>
  <c r="D26" i="10"/>
  <c r="E26" i="10"/>
  <c r="F26" i="10"/>
  <c r="G26" i="10"/>
  <c r="H26" i="10"/>
  <c r="A27" i="10"/>
  <c r="B27" i="10"/>
  <c r="C27" i="10"/>
  <c r="D27" i="10"/>
  <c r="E27" i="10"/>
  <c r="A28" i="10"/>
  <c r="B28" i="10"/>
  <c r="C28" i="10"/>
  <c r="D28" i="10"/>
  <c r="E28" i="10"/>
  <c r="H28" i="10"/>
  <c r="A29" i="10"/>
  <c r="B29" i="10"/>
  <c r="C29" i="10"/>
  <c r="D29" i="10"/>
  <c r="E29" i="10"/>
  <c r="A30" i="10"/>
  <c r="B30" i="10"/>
  <c r="C30" i="10"/>
  <c r="D30" i="10"/>
  <c r="E30" i="10"/>
  <c r="A31" i="10"/>
  <c r="B31" i="10"/>
  <c r="C31" i="10"/>
  <c r="D31" i="10"/>
  <c r="E31" i="10"/>
  <c r="H31" i="10"/>
  <c r="A32" i="10"/>
  <c r="B32" i="10"/>
  <c r="C32" i="10"/>
  <c r="D32" i="10"/>
  <c r="E32" i="10"/>
  <c r="A33" i="10"/>
  <c r="B33" i="10"/>
  <c r="C33" i="10"/>
  <c r="D33" i="10"/>
  <c r="E33" i="10"/>
  <c r="H33" i="10"/>
  <c r="A34" i="10"/>
  <c r="B34" i="10"/>
  <c r="C34" i="10"/>
  <c r="D34" i="10"/>
  <c r="E34" i="10"/>
  <c r="A35" i="10"/>
  <c r="B35" i="10"/>
  <c r="C35" i="10"/>
  <c r="D35" i="10"/>
  <c r="E35" i="10"/>
  <c r="A36" i="10"/>
  <c r="B36" i="10"/>
  <c r="C36" i="10"/>
  <c r="D36" i="10"/>
  <c r="E36" i="10"/>
  <c r="F36" i="10"/>
  <c r="G36" i="10"/>
  <c r="H36" i="10"/>
  <c r="A37" i="10"/>
  <c r="B37" i="10"/>
  <c r="C37" i="10"/>
  <c r="D37" i="10"/>
  <c r="E37" i="10"/>
  <c r="A38" i="10"/>
  <c r="B38" i="10"/>
  <c r="C38" i="10"/>
  <c r="D38" i="10"/>
  <c r="E38" i="10"/>
  <c r="F38" i="10"/>
  <c r="G38" i="10"/>
  <c r="H38" i="10"/>
  <c r="A39" i="10"/>
  <c r="B39" i="10"/>
  <c r="C39" i="10"/>
  <c r="D39" i="10"/>
  <c r="E39" i="10"/>
  <c r="A40" i="10"/>
  <c r="B40" i="10"/>
  <c r="C40" i="10"/>
  <c r="D40" i="10"/>
  <c r="E40" i="10"/>
  <c r="F40" i="10"/>
  <c r="H40" i="10"/>
  <c r="A41" i="10"/>
  <c r="B41" i="10"/>
  <c r="C41" i="10"/>
  <c r="D41" i="10"/>
  <c r="E41" i="10"/>
  <c r="A42" i="10"/>
  <c r="B42" i="10"/>
  <c r="C42" i="10"/>
  <c r="D42" i="10"/>
  <c r="E42" i="10"/>
  <c r="F42" i="10"/>
  <c r="G42" i="10"/>
  <c r="H42" i="10"/>
  <c r="A43" i="10"/>
  <c r="B43" i="10"/>
  <c r="C43" i="10"/>
  <c r="D43" i="10"/>
  <c r="E43" i="10"/>
  <c r="A44" i="10"/>
  <c r="B44" i="10"/>
  <c r="C44" i="10"/>
  <c r="D44" i="10"/>
  <c r="E44" i="10"/>
  <c r="A45" i="10"/>
  <c r="B45" i="10"/>
  <c r="C45" i="10"/>
  <c r="D45" i="10"/>
  <c r="E45" i="10"/>
  <c r="A46" i="10"/>
  <c r="B46" i="10"/>
  <c r="C46" i="10"/>
  <c r="D46" i="10"/>
  <c r="E46" i="10"/>
  <c r="H46" i="10"/>
  <c r="A47" i="10"/>
  <c r="B47" i="10"/>
  <c r="C47" i="10"/>
  <c r="D47" i="10"/>
  <c r="E47" i="10"/>
  <c r="H32" i="10"/>
  <c r="H30" i="10"/>
  <c r="H29" i="10"/>
  <c r="H27" i="10"/>
  <c r="H25" i="10"/>
  <c r="H24" i="10"/>
  <c r="H22" i="10"/>
  <c r="H41" i="10" l="1"/>
  <c r="H17" i="10"/>
  <c r="H18" i="10"/>
  <c r="H20" i="10"/>
  <c r="H21" i="10"/>
  <c r="H43" i="10"/>
  <c r="H45" i="10"/>
  <c r="F39" i="10" l="1"/>
  <c r="F24" i="10"/>
  <c r="G40" i="10"/>
  <c r="F37" i="10"/>
  <c r="F27" i="10"/>
  <c r="G37" i="10" l="1"/>
  <c r="G39" i="10"/>
  <c r="G27" i="10"/>
  <c r="G24" i="10"/>
  <c r="F41" i="10" l="1"/>
  <c r="F43" i="10"/>
  <c r="G25" i="10"/>
  <c r="F25" i="10"/>
  <c r="F20" i="10"/>
  <c r="F28" i="10"/>
  <c r="H44" i="10"/>
  <c r="H39" i="10"/>
  <c r="H37" i="10"/>
  <c r="H35" i="10"/>
  <c r="H34" i="10"/>
  <c r="H16" i="10"/>
  <c r="G41" i="10" l="1"/>
  <c r="G28" i="10"/>
  <c r="G20" i="10"/>
  <c r="G43" i="10"/>
  <c r="A10" i="10"/>
  <c r="B10" i="10"/>
  <c r="C10" i="10"/>
  <c r="D10" i="10"/>
  <c r="E10" i="10"/>
  <c r="A11" i="10"/>
  <c r="B11" i="10"/>
  <c r="C11" i="10"/>
  <c r="D11" i="10"/>
  <c r="E11" i="10"/>
  <c r="G11" i="10"/>
  <c r="A12" i="10"/>
  <c r="B12" i="10"/>
  <c r="C12" i="10"/>
  <c r="D12" i="10"/>
  <c r="E12" i="10"/>
  <c r="F12" i="10"/>
  <c r="G12" i="10"/>
  <c r="H12" i="10"/>
  <c r="A13" i="10"/>
  <c r="B13" i="10"/>
  <c r="C13" i="10"/>
  <c r="D13" i="10"/>
  <c r="E13" i="10"/>
  <c r="A14" i="10"/>
  <c r="B14" i="10"/>
  <c r="C14" i="10"/>
  <c r="D14" i="10"/>
  <c r="E14" i="10"/>
  <c r="A5" i="10"/>
  <c r="B5" i="10"/>
  <c r="C5" i="10"/>
  <c r="D5" i="10"/>
  <c r="E5" i="10"/>
  <c r="F5" i="10"/>
  <c r="A6" i="10"/>
  <c r="B6" i="10"/>
  <c r="C6" i="10"/>
  <c r="D6" i="10"/>
  <c r="E6" i="10"/>
  <c r="A7" i="10"/>
  <c r="B7" i="10"/>
  <c r="C7" i="10"/>
  <c r="D7" i="10"/>
  <c r="E7" i="10"/>
  <c r="G7" i="10"/>
  <c r="A8" i="10"/>
  <c r="B8" i="10"/>
  <c r="C8" i="10"/>
  <c r="D8" i="10"/>
  <c r="E8" i="10"/>
  <c r="F8" i="10"/>
  <c r="G8" i="10"/>
  <c r="H8" i="10"/>
  <c r="A9" i="10"/>
  <c r="B9" i="10"/>
  <c r="C9" i="10"/>
  <c r="D9" i="10"/>
  <c r="E9" i="10"/>
  <c r="A4" i="10"/>
  <c r="B4" i="10"/>
  <c r="C4" i="10"/>
  <c r="D4" i="10"/>
  <c r="E4" i="10"/>
  <c r="F4" i="10"/>
  <c r="G4" i="10"/>
  <c r="H4" i="10"/>
  <c r="G3" i="10"/>
  <c r="E3" i="10"/>
  <c r="D3" i="10"/>
  <c r="C3" i="10"/>
  <c r="B3" i="10"/>
  <c r="A3" i="10"/>
  <c r="B50" i="10" l="1"/>
  <c r="B51" i="10" s="1"/>
  <c r="G16" i="10"/>
  <c r="F16" i="10"/>
  <c r="G21" i="10"/>
  <c r="F21" i="10"/>
  <c r="G44" i="10"/>
  <c r="F44" i="10"/>
  <c r="F29" i="10"/>
  <c r="G29" i="10" l="1"/>
  <c r="F17" i="10" l="1"/>
  <c r="F18" i="10"/>
  <c r="G17" i="10"/>
  <c r="F30" i="10"/>
  <c r="G30" i="10" l="1"/>
  <c r="J5" i="9"/>
  <c r="K5" i="9" s="1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3" i="9"/>
  <c r="G21" i="9"/>
  <c r="G20" i="9"/>
  <c r="F3" i="10"/>
  <c r="F31" i="10" l="1"/>
  <c r="H13" i="10"/>
  <c r="H5" i="10"/>
  <c r="H10" i="10"/>
  <c r="F45" i="10" l="1"/>
  <c r="G31" i="10"/>
  <c r="F32" i="10" l="1"/>
  <c r="G45" i="10"/>
  <c r="F46" i="10"/>
  <c r="G13" i="10"/>
  <c r="F13" i="10"/>
  <c r="G32" i="10" l="1"/>
  <c r="G9" i="10"/>
  <c r="F9" i="10"/>
  <c r="F33" i="10" l="1"/>
  <c r="F10" i="10"/>
  <c r="F14" i="10"/>
  <c r="G14" i="10"/>
  <c r="G33" i="10" l="1"/>
  <c r="F11" i="10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O3" i="9"/>
  <c r="F34" i="10" l="1"/>
  <c r="G10" i="10"/>
  <c r="K3" i="9"/>
  <c r="J4" i="9" s="1"/>
  <c r="K4" i="9" s="1"/>
  <c r="J6" i="9" s="1"/>
  <c r="M7" i="9"/>
  <c r="G34" i="10" l="1"/>
  <c r="G5" i="10"/>
  <c r="K6" i="9"/>
  <c r="J7" i="9" s="1"/>
  <c r="K7" i="9" s="1"/>
  <c r="J8" i="9" s="1"/>
  <c r="H3" i="10"/>
  <c r="H6" i="10"/>
  <c r="H7" i="10"/>
  <c r="H9" i="10"/>
  <c r="H11" i="10"/>
  <c r="H14" i="10"/>
  <c r="H47" i="10"/>
  <c r="G35" i="10" l="1"/>
  <c r="F35" i="10"/>
  <c r="G46" i="10"/>
  <c r="F6" i="10"/>
  <c r="K8" i="9"/>
  <c r="J9" i="9" s="1"/>
  <c r="F7" i="10" l="1"/>
  <c r="G6" i="10"/>
  <c r="F47" i="10"/>
  <c r="K9" i="9"/>
  <c r="J10" i="9" s="1"/>
  <c r="K10" i="9" l="1"/>
  <c r="J11" i="9" s="1"/>
  <c r="K11" i="9" l="1"/>
  <c r="J12" i="9" s="1"/>
  <c r="K12" i="9" l="1"/>
  <c r="J13" i="9" s="1"/>
  <c r="K13" i="9" l="1"/>
  <c r="J14" i="9" s="1"/>
  <c r="K14" i="9" l="1"/>
  <c r="J15" i="9" s="1"/>
  <c r="K15" i="9" l="1"/>
  <c r="J16" i="9" s="1"/>
  <c r="K16" i="9" l="1"/>
  <c r="J17" i="9" s="1"/>
  <c r="K17" i="9" l="1"/>
  <c r="J18" i="9" s="1"/>
  <c r="K18" i="9" l="1"/>
  <c r="J19" i="9" s="1"/>
  <c r="K19" i="9" l="1"/>
  <c r="J20" i="9" s="1"/>
  <c r="G47" i="10"/>
  <c r="K20" i="9" l="1"/>
  <c r="J21" i="9" s="1"/>
  <c r="K21" i="9" s="1"/>
</calcChain>
</file>

<file path=xl/sharedStrings.xml><?xml version="1.0" encoding="utf-8"?>
<sst xmlns="http://schemas.openxmlformats.org/spreadsheetml/2006/main" count="284" uniqueCount="124">
  <si>
    <t>GRADING</t>
  </si>
  <si>
    <t>LOCATIONS</t>
  </si>
  <si>
    <t>SQUARES</t>
  </si>
  <si>
    <t>MILE</t>
  </si>
  <si>
    <t>R</t>
  </si>
  <si>
    <t>TOTAL</t>
  </si>
  <si>
    <t>SINKING</t>
  </si>
  <si>
    <t>DISTRICT</t>
  </si>
  <si>
    <t>LIN. FT</t>
  </si>
  <si>
    <t>CY's</t>
  </si>
  <si>
    <t>MVD</t>
  </si>
  <si>
    <t>DISTANCE</t>
  </si>
  <si>
    <t>TYPE
WORK</t>
  </si>
  <si>
    <t>LINEAR
FEET
ACM</t>
  </si>
  <si>
    <t>GROSS
SQUARES</t>
  </si>
  <si>
    <t>Estimated cubic yards grading per workday</t>
  </si>
  <si>
    <t>BANK</t>
  </si>
  <si>
    <t>Mile</t>
  </si>
  <si>
    <t>New Madrid, MO</t>
  </si>
  <si>
    <t>Caruthersville, MO</t>
  </si>
  <si>
    <t>Memphis, TN</t>
  </si>
  <si>
    <t>Helena, AR</t>
  </si>
  <si>
    <t>Greenville, MS</t>
  </si>
  <si>
    <t>Vicksburg, MS</t>
  </si>
  <si>
    <t>Natchez, MS</t>
  </si>
  <si>
    <t>Old River Locks</t>
  </si>
  <si>
    <t>Baton Rouge, LA</t>
  </si>
  <si>
    <t>New Orleans, LA</t>
  </si>
  <si>
    <t>Venice, LA</t>
  </si>
  <si>
    <t>Reference Locations</t>
  </si>
  <si>
    <t>Squares Per Calendar Day</t>
  </si>
  <si>
    <t>Squares Per Workday</t>
  </si>
  <si>
    <t>Cairo, IL</t>
  </si>
  <si>
    <t>C&amp;S</t>
  </si>
  <si>
    <t>START</t>
  </si>
  <si>
    <t>FINISH</t>
  </si>
  <si>
    <t>L</t>
  </si>
  <si>
    <t xml:space="preserve">U.S. ARMY CORPS OF ENGINEERS, MEMPHIS, VICKSBURG AND NEW ORLEANS </t>
  </si>
  <si>
    <t>ORIGINAL</t>
  </si>
  <si>
    <t>CURRENT</t>
  </si>
  <si>
    <t>TOW</t>
  </si>
  <si>
    <t>ANTCIPATED TRAFFIC RESTRICTIONS</t>
  </si>
  <si>
    <t>Barge Count</t>
  </si>
  <si>
    <t>MLU              (ST Francisville, Delta Point, Richardson Landing)</t>
  </si>
  <si>
    <t>Richardson Landing Casting Field</t>
  </si>
  <si>
    <t>St Francisville Casting Field</t>
  </si>
  <si>
    <t>Delta Point Casting Field</t>
  </si>
  <si>
    <t>COLUMN TOTAL</t>
  </si>
  <si>
    <t>REVISION DATE</t>
  </si>
  <si>
    <t>LMR
MILE</t>
  </si>
  <si>
    <t>ALLENDALE</t>
  </si>
  <si>
    <t>KENNER BEND</t>
  </si>
  <si>
    <t>MEMPHIS</t>
  </si>
  <si>
    <t>VICKSBURG</t>
  </si>
  <si>
    <t>NEW ORLEANS</t>
  </si>
  <si>
    <t>M-SUPP</t>
  </si>
  <si>
    <t>LMR MILE</t>
  </si>
  <si>
    <t>RAILROAD LANDING M4</t>
  </si>
  <si>
    <t>RAILROAD LANDING 2020 M1</t>
  </si>
  <si>
    <t xml:space="preserve"> REVETMENT OPERATIONS - FY 22-23</t>
  </si>
  <si>
    <t>OZARK M1</t>
  </si>
  <si>
    <t>ARK CITY - YELLW BND M1</t>
  </si>
  <si>
    <t>MILLER BEND</t>
  </si>
  <si>
    <t>SARAH ISL-POS PT M3</t>
  </si>
  <si>
    <t>BALESHED M1</t>
  </si>
  <si>
    <t>REID BEDFORD M1</t>
  </si>
  <si>
    <t>RAILROAD LANDING M3</t>
  </si>
  <si>
    <t>DEADMAN'S BEND 2020 M2</t>
  </si>
  <si>
    <t>BOUGERE</t>
  </si>
  <si>
    <t>CONST</t>
  </si>
  <si>
    <t>RESERVE</t>
  </si>
  <si>
    <t>MAINT</t>
  </si>
  <si>
    <t>GREENVILLE BEND</t>
  </si>
  <si>
    <t>LINWOOD</t>
  </si>
  <si>
    <t>NO WORK FOR MSU - OFF DAYS</t>
  </si>
  <si>
    <t>Off Days</t>
  </si>
  <si>
    <t>Job Sites</t>
  </si>
  <si>
    <t>SQ/Day</t>
  </si>
  <si>
    <t>Days</t>
  </si>
  <si>
    <t>C&amp;S, GRADING BY KEVIN WILLIAMS / SINKING BY MAURICE GILMORE</t>
  </si>
  <si>
    <t>437.0</t>
  </si>
  <si>
    <t>Priority</t>
  </si>
  <si>
    <t>Top Bank</t>
  </si>
  <si>
    <t>Estimated linear feet per workday</t>
  </si>
  <si>
    <t>Estimated squares per full workday</t>
  </si>
  <si>
    <t>WHITE CASTLE 1</t>
  </si>
  <si>
    <t>WHITE CASTLE 2</t>
  </si>
  <si>
    <t>WHITE CASTLE 3</t>
  </si>
  <si>
    <t>No deep draft transits during working hours. MSU to fold in at night</t>
  </si>
  <si>
    <t xml:space="preserve">One-way transits with slow bell during working hours. MSU to fold in at night. </t>
  </si>
  <si>
    <t>One-way transits with slow bell during working hours for vessels with draft 40 feet or greater. MSU to fold in at night</t>
  </si>
  <si>
    <t xml:space="preserve">No transit restrictions during working hours. MSU fold in not required. </t>
  </si>
  <si>
    <t xml:space="preserve">        C&amp;S STARTING DATE 10 June 2022  / GRADER STARTING DATE 06 July 2022 / SINKING STARTING DATE 18 JUL 2022</t>
  </si>
  <si>
    <t>TOW TO OZARK</t>
  </si>
  <si>
    <t>First Job</t>
  </si>
  <si>
    <t>One way traffic</t>
  </si>
  <si>
    <t>Possible river closure for all traffic during daylight hours</t>
  </si>
  <si>
    <t>MSU conducts training for crew, makes tow / Mandatory Training</t>
  </si>
  <si>
    <t>SARAH ISL-FIRST PASS</t>
  </si>
  <si>
    <t>SARAH ISL-SECOND PASS</t>
  </si>
  <si>
    <t>River closure for southbound traffic &gt; 12 barges during daylight hours</t>
  </si>
  <si>
    <t>VICKSBURG HARBOR</t>
  </si>
  <si>
    <t>2022 - 2023 REVETMENT SEASON</t>
  </si>
  <si>
    <t>JOBSITE</t>
  </si>
  <si>
    <t>LINEAR FT</t>
  </si>
  <si>
    <t>END</t>
  </si>
  <si>
    <t>St Francisville</t>
  </si>
  <si>
    <t>Baton Rouge</t>
  </si>
  <si>
    <t>New Orleans</t>
  </si>
  <si>
    <t>Venice</t>
  </si>
  <si>
    <t>Helena</t>
  </si>
  <si>
    <t>Greenville</t>
  </si>
  <si>
    <t>Vicksburg</t>
  </si>
  <si>
    <t>Natchez</t>
  </si>
  <si>
    <t>Total Squares Left to Sink</t>
  </si>
  <si>
    <t>Percent Complete</t>
  </si>
  <si>
    <t>Total Squares Sunk as of 8/11</t>
  </si>
  <si>
    <t>RL</t>
  </si>
  <si>
    <t>SF</t>
  </si>
  <si>
    <t>Gray shade represents completed work</t>
  </si>
  <si>
    <t>CHRISTMAS BREAK</t>
  </si>
  <si>
    <t>NO WORK FOR MSU - OFF DAYS &amp; TOW TO RAILROAD LANDING M3</t>
  </si>
  <si>
    <t>TOW TO WHITE CASTLE 3</t>
  </si>
  <si>
    <t>TOW AND NO WORK FOR MSU - OFF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</si>
</sst>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General_)"/>
    <numFmt numFmtId="165" formatCode="0_)"/>
    <numFmt numFmtId="166" formatCode="_(* #,##0_);_(* \(#,##0\);_(* &quot;-&quot;??_);_(@_)"/>
    <numFmt numFmtId="167" formatCode="0.0"/>
    <numFmt numFmtId="168" formatCode="#,##0.0"/>
    <numFmt numFmtId="169" formatCode="[$-F800]dddd\,\ mmmm\ dd\,\ yyyy"/>
    <numFmt numFmtId="170" formatCode="m/d/yy;@"/>
  </numFmts>
  <fonts count="35" x14ac:knownFonts="1">
    <font>
      <sz val="10"/>
      <name val="Courier"/>
    </font>
    <font>
      <sz val="10"/>
      <name val="Arial"/>
      <family val="2"/>
    </font>
    <font>
      <u/>
      <sz val="6.6"/>
      <color indexed="12"/>
      <name val="Courier"/>
      <family val="3"/>
    </font>
    <font>
      <sz val="10"/>
      <name val="Courier"/>
      <family val="3"/>
    </font>
    <font>
      <b/>
      <sz val="28"/>
      <name val="Arial"/>
      <family val="2"/>
    </font>
    <font>
      <b/>
      <sz val="28"/>
      <color indexed="12"/>
      <name val="Arial"/>
      <family val="2"/>
    </font>
    <font>
      <b/>
      <sz val="28"/>
      <color indexed="10"/>
      <name val="Arial"/>
      <family val="2"/>
    </font>
    <font>
      <b/>
      <sz val="28"/>
      <color indexed="50"/>
      <name val="Arial"/>
      <family val="2"/>
    </font>
    <font>
      <b/>
      <sz val="28"/>
      <color rgb="FF00B050"/>
      <name val="Arial"/>
      <family val="2"/>
    </font>
    <font>
      <b/>
      <sz val="28"/>
      <color rgb="FFFF0000"/>
      <name val="Arial"/>
      <family val="2"/>
    </font>
    <font>
      <b/>
      <sz val="28"/>
      <color theme="1"/>
      <name val="Arial"/>
      <family val="2"/>
    </font>
    <font>
      <b/>
      <sz val="28"/>
      <color theme="3"/>
      <name val="Arial"/>
      <family val="2"/>
    </font>
    <font>
      <b/>
      <sz val="28"/>
      <color rgb="FF3333CC"/>
      <name val="Arial"/>
      <family val="2"/>
    </font>
    <font>
      <sz val="28"/>
      <name val="Arial"/>
      <family val="2"/>
    </font>
    <font>
      <b/>
      <sz val="28"/>
      <color indexed="56"/>
      <name val="Arial"/>
      <family val="2"/>
    </font>
    <font>
      <b/>
      <sz val="28"/>
      <color indexed="17"/>
      <name val="Arial"/>
      <family val="2"/>
    </font>
    <font>
      <sz val="28"/>
      <color indexed="10"/>
      <name val="Arial"/>
      <family val="2"/>
    </font>
    <font>
      <sz val="28"/>
      <color rgb="FFFF0000"/>
      <name val="Arial"/>
      <family val="2"/>
    </font>
    <font>
      <b/>
      <sz val="28"/>
      <color rgb="FF009644"/>
      <name val="Arial"/>
      <family val="2"/>
    </font>
    <font>
      <sz val="28"/>
      <color rgb="FF00B050"/>
      <name val="Arial"/>
      <family val="2"/>
    </font>
    <font>
      <b/>
      <u/>
      <sz val="28"/>
      <name val="Arial"/>
      <family val="2"/>
    </font>
    <font>
      <sz val="28"/>
      <color rgb="FF0000FF"/>
      <name val="Arial"/>
      <family val="2"/>
    </font>
    <font>
      <b/>
      <sz val="28"/>
      <color theme="4" tint="-0.249977111117893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sz val="10"/>
      <color rgb="FF002060"/>
      <name val="Courier"/>
    </font>
    <font>
      <sz val="10"/>
      <color rgb="FF009644"/>
      <name val="Calibri"/>
      <family val="2"/>
    </font>
    <font>
      <sz val="10"/>
      <color rgb="FF007A37"/>
      <name val="Courier"/>
    </font>
    <font>
      <b/>
      <sz val="24"/>
      <name val="Cambria"/>
      <family val="1"/>
      <scheme val="maj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9644"/>
      <name val="Calibri"/>
      <family val="2"/>
      <scheme val="minor"/>
    </font>
    <font>
      <sz val="9"/>
      <color rgb="FF00329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AF"/>
        <bgColor rgb="FF000000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/>
  </cellStyleXfs>
  <cellXfs count="317">
    <xf numFmtId="164" fontId="0" fillId="0" borderId="0" xfId="0"/>
    <xf numFmtId="164" fontId="4" fillId="0" borderId="1" xfId="0" applyFont="1" applyBorder="1" applyAlignment="1">
      <alignment horizontal="center" wrapText="1"/>
    </xf>
    <xf numFmtId="164" fontId="4" fillId="0" borderId="10" xfId="0" applyFont="1" applyBorder="1" applyAlignment="1">
      <alignment wrapText="1"/>
    </xf>
    <xf numFmtId="164" fontId="4" fillId="0" borderId="0" xfId="0" applyFont="1" applyBorder="1"/>
    <xf numFmtId="164" fontId="4" fillId="0" borderId="11" xfId="0" applyFont="1" applyBorder="1" applyAlignment="1">
      <alignment wrapText="1"/>
    </xf>
    <xf numFmtId="164" fontId="4" fillId="0" borderId="2" xfId="0" applyFont="1" applyBorder="1"/>
    <xf numFmtId="14" fontId="4" fillId="0" borderId="0" xfId="0" applyNumberFormat="1" applyFont="1" applyFill="1" applyBorder="1" applyAlignment="1" applyProtection="1">
      <alignment wrapText="1"/>
      <protection locked="0"/>
    </xf>
    <xf numFmtId="169" fontId="4" fillId="0" borderId="0" xfId="0" applyNumberFormat="1" applyFont="1" applyBorder="1" applyAlignment="1" applyProtection="1">
      <protection locked="0"/>
    </xf>
    <xf numFmtId="14" fontId="4" fillId="0" borderId="0" xfId="0" applyNumberFormat="1" applyFont="1" applyBorder="1" applyAlignment="1" applyProtection="1">
      <protection locked="0"/>
    </xf>
    <xf numFmtId="164" fontId="4" fillId="0" borderId="11" xfId="0" applyFont="1" applyBorder="1" applyAlignment="1">
      <alignment horizontal="center" wrapText="1"/>
    </xf>
    <xf numFmtId="166" fontId="4" fillId="0" borderId="0" xfId="1" applyNumberFormat="1" applyFont="1" applyBorder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 wrapText="1"/>
      <protection locked="0"/>
    </xf>
    <xf numFmtId="166" fontId="8" fillId="0" borderId="0" xfId="1" applyNumberFormat="1" applyFont="1" applyBorder="1" applyAlignment="1" applyProtection="1">
      <alignment horizontal="center"/>
      <protection locked="0"/>
    </xf>
    <xf numFmtId="164" fontId="4" fillId="2" borderId="0" xfId="0" applyFont="1" applyFill="1" applyBorder="1"/>
    <xf numFmtId="16" fontId="8" fillId="0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16" xfId="0" applyFont="1" applyFill="1" applyBorder="1" applyAlignment="1">
      <alignment vertical="center" wrapText="1"/>
    </xf>
    <xf numFmtId="164" fontId="4" fillId="2" borderId="3" xfId="0" applyFont="1" applyFill="1" applyBorder="1" applyAlignment="1">
      <alignment vertical="center"/>
    </xf>
    <xf numFmtId="164" fontId="9" fillId="0" borderId="3" xfId="0" applyFont="1" applyFill="1" applyBorder="1" applyAlignment="1">
      <alignment horizontal="center" vertical="center" wrapText="1"/>
    </xf>
    <xf numFmtId="167" fontId="4" fillId="0" borderId="16" xfId="0" applyNumberFormat="1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vertical="center"/>
    </xf>
    <xf numFmtId="167" fontId="4" fillId="0" borderId="16" xfId="0" applyNumberFormat="1" applyFont="1" applyBorder="1" applyAlignment="1">
      <alignment horizontal="center" vertical="center" wrapText="1"/>
    </xf>
    <xf numFmtId="164" fontId="4" fillId="0" borderId="0" xfId="0" applyFont="1"/>
    <xf numFmtId="164" fontId="4" fillId="0" borderId="3" xfId="0" applyFont="1" applyBorder="1"/>
    <xf numFmtId="164" fontId="4" fillId="0" borderId="3" xfId="0" applyFont="1" applyFill="1" applyBorder="1" applyAlignment="1">
      <alignment vertical="center"/>
    </xf>
    <xf numFmtId="164" fontId="8" fillId="0" borderId="3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" fontId="11" fillId="0" borderId="3" xfId="1" applyNumberFormat="1" applyFont="1" applyFill="1" applyBorder="1" applyAlignment="1" applyProtection="1">
      <alignment horizontal="center" vertical="center"/>
      <protection locked="0"/>
    </xf>
    <xf numFmtId="3" fontId="11" fillId="0" borderId="3" xfId="1" applyNumberFormat="1" applyFont="1" applyFill="1" applyBorder="1" applyAlignment="1" applyProtection="1">
      <alignment vertical="center"/>
      <protection locked="0"/>
    </xf>
    <xf numFmtId="38" fontId="11" fillId="0" borderId="3" xfId="1" applyNumberFormat="1" applyFont="1" applyFill="1" applyBorder="1" applyAlignment="1" applyProtection="1">
      <alignment vertical="center"/>
      <protection locked="0"/>
    </xf>
    <xf numFmtId="164" fontId="12" fillId="0" borderId="3" xfId="0" applyFont="1" applyBorder="1" applyAlignment="1">
      <alignment horizontal="center" vertical="center" wrapText="1"/>
    </xf>
    <xf numFmtId="168" fontId="11" fillId="0" borderId="15" xfId="0" applyNumberFormat="1" applyFont="1" applyFill="1" applyBorder="1" applyAlignment="1">
      <alignment horizontal="center" vertical="center"/>
    </xf>
    <xf numFmtId="164" fontId="11" fillId="0" borderId="3" xfId="0" applyFont="1" applyFill="1" applyBorder="1" applyAlignment="1" applyProtection="1">
      <alignment horizontal="center" vertical="center"/>
      <protection locked="0"/>
    </xf>
    <xf numFmtId="164" fontId="11" fillId="0" borderId="3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vertical="center"/>
    </xf>
    <xf numFmtId="164" fontId="8" fillId="0" borderId="3" xfId="0" applyFont="1" applyFill="1" applyBorder="1" applyAlignment="1">
      <alignment vertical="center" wrapText="1"/>
    </xf>
    <xf numFmtId="166" fontId="4" fillId="0" borderId="3" xfId="1" applyNumberFormat="1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vertical="center"/>
    </xf>
    <xf numFmtId="164" fontId="4" fillId="2" borderId="2" xfId="0" applyFont="1" applyFill="1" applyBorder="1"/>
    <xf numFmtId="164" fontId="4" fillId="0" borderId="0" xfId="0" applyFont="1" applyFill="1" applyBorder="1" applyAlignment="1" applyProtection="1">
      <alignment horizontal="center"/>
      <protection locked="0"/>
    </xf>
    <xf numFmtId="164" fontId="4" fillId="0" borderId="0" xfId="3" applyFont="1" applyFill="1" applyBorder="1" applyAlignment="1" applyProtection="1">
      <alignment horizontal="center"/>
      <protection locked="0"/>
    </xf>
    <xf numFmtId="3" fontId="4" fillId="0" borderId="0" xfId="1" applyNumberFormat="1" applyFont="1" applyFill="1" applyBorder="1" applyAlignment="1" applyProtection="1">
      <alignment wrapText="1"/>
      <protection locked="0"/>
    </xf>
    <xf numFmtId="164" fontId="4" fillId="0" borderId="0" xfId="0" applyFont="1" applyFill="1" applyBorder="1" applyAlignment="1">
      <alignment horizontal="center"/>
    </xf>
    <xf numFmtId="16" fontId="4" fillId="0" borderId="0" xfId="1" applyNumberFormat="1" applyFont="1" applyFill="1" applyBorder="1" applyAlignment="1" applyProtection="1">
      <alignment horizontal="center"/>
      <protection locked="0"/>
    </xf>
    <xf numFmtId="3" fontId="4" fillId="0" borderId="0" xfId="1" applyNumberFormat="1" applyFont="1" applyFill="1" applyBorder="1" applyAlignment="1" applyProtection="1">
      <protection locked="0"/>
    </xf>
    <xf numFmtId="168" fontId="4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0" applyFont="1" applyFill="1" applyBorder="1" applyAlignment="1" applyProtection="1">
      <alignment horizontal="left" wrapText="1"/>
      <protection locked="0"/>
    </xf>
    <xf numFmtId="164" fontId="4" fillId="2" borderId="0" xfId="0" applyFont="1" applyFill="1" applyBorder="1" applyAlignment="1">
      <alignment horizontal="center" wrapText="1"/>
    </xf>
    <xf numFmtId="3" fontId="4" fillId="0" borderId="11" xfId="1" applyNumberFormat="1" applyFont="1" applyFill="1" applyBorder="1" applyAlignment="1" applyProtection="1">
      <protection locked="0"/>
    </xf>
    <xf numFmtId="168" fontId="4" fillId="0" borderId="2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 applyProtection="1">
      <alignment horizontal="center"/>
      <protection locked="0"/>
    </xf>
    <xf numFmtId="167" fontId="4" fillId="0" borderId="0" xfId="0" applyNumberFormat="1" applyFont="1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 applyProtection="1">
      <alignment horizontal="center" wrapText="1"/>
      <protection locked="0"/>
    </xf>
    <xf numFmtId="164" fontId="4" fillId="2" borderId="11" xfId="0" applyFont="1" applyFill="1" applyBorder="1"/>
    <xf numFmtId="164" fontId="4" fillId="2" borderId="8" xfId="0" applyFont="1" applyFill="1" applyBorder="1"/>
    <xf numFmtId="164" fontId="4" fillId="0" borderId="2" xfId="0" applyFont="1" applyBorder="1" applyAlignment="1">
      <alignment horizontal="center"/>
    </xf>
    <xf numFmtId="0" fontId="15" fillId="0" borderId="0" xfId="1" applyNumberFormat="1" applyFont="1" applyFill="1" applyBorder="1" applyAlignment="1">
      <alignment vertical="top"/>
    </xf>
    <xf numFmtId="0" fontId="16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/>
    </xf>
    <xf numFmtId="164" fontId="16" fillId="0" borderId="0" xfId="1" applyNumberFormat="1" applyFont="1" applyFill="1" applyBorder="1" applyAlignment="1">
      <alignment horizontal="left" vertical="center" wrapText="1"/>
    </xf>
    <xf numFmtId="164" fontId="4" fillId="0" borderId="11" xfId="0" applyFont="1" applyBorder="1"/>
    <xf numFmtId="164" fontId="6" fillId="0" borderId="4" xfId="0" applyFont="1" applyFill="1" applyBorder="1" applyAlignment="1" applyProtection="1">
      <alignment horizontal="left"/>
      <protection locked="0"/>
    </xf>
    <xf numFmtId="164" fontId="6" fillId="0" borderId="1" xfId="0" applyFont="1" applyFill="1" applyBorder="1" applyAlignment="1" applyProtection="1">
      <alignment horizontal="left"/>
      <protection locked="0"/>
    </xf>
    <xf numFmtId="166" fontId="6" fillId="0" borderId="1" xfId="0" applyNumberFormat="1" applyFont="1" applyFill="1" applyBorder="1" applyAlignment="1" applyProtection="1">
      <alignment horizontal="center"/>
      <protection locked="0"/>
    </xf>
    <xf numFmtId="166" fontId="6" fillId="0" borderId="10" xfId="0" applyNumberFormat="1" applyFont="1" applyFill="1" applyBorder="1" applyAlignment="1" applyProtection="1">
      <alignment horizontal="center"/>
      <protection locked="0"/>
    </xf>
    <xf numFmtId="166" fontId="4" fillId="0" borderId="0" xfId="1" applyNumberFormat="1" applyFont="1" applyBorder="1" applyAlignment="1">
      <alignment horizontal="center"/>
    </xf>
    <xf numFmtId="164" fontId="6" fillId="0" borderId="2" xfId="0" applyFont="1" applyFill="1" applyBorder="1" applyAlignment="1" applyProtection="1">
      <alignment horizontal="left"/>
      <protection locked="0"/>
    </xf>
    <xf numFmtId="164" fontId="6" fillId="0" borderId="0" xfId="0" applyFont="1" applyFill="1" applyBorder="1" applyAlignment="1" applyProtection="1">
      <alignment horizontal="left"/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166" fontId="9" fillId="0" borderId="11" xfId="1" applyNumberFormat="1" applyFont="1" applyBorder="1" applyAlignment="1">
      <alignment horizontal="center"/>
    </xf>
    <xf numFmtId="0" fontId="16" fillId="0" borderId="0" xfId="1" applyNumberFormat="1" applyFont="1" applyFill="1" applyBorder="1" applyAlignment="1">
      <alignment horizontal="left" vertical="center" wrapText="1"/>
    </xf>
    <xf numFmtId="1" fontId="5" fillId="0" borderId="15" xfId="3" applyNumberFormat="1" applyFont="1" applyFill="1" applyBorder="1" applyAlignment="1">
      <alignment horizontal="center"/>
    </xf>
    <xf numFmtId="164" fontId="6" fillId="3" borderId="2" xfId="0" applyFont="1" applyFill="1" applyBorder="1" applyAlignment="1" applyProtection="1">
      <alignment horizontal="left"/>
      <protection locked="0"/>
    </xf>
    <xf numFmtId="164" fontId="6" fillId="3" borderId="0" xfId="0" applyFont="1" applyFill="1" applyBorder="1" applyAlignment="1" applyProtection="1">
      <alignment horizontal="left"/>
      <protection locked="0"/>
    </xf>
    <xf numFmtId="166" fontId="6" fillId="3" borderId="0" xfId="0" applyNumberFormat="1" applyFont="1" applyFill="1" applyBorder="1" applyAlignment="1" applyProtection="1">
      <alignment horizontal="center"/>
      <protection locked="0"/>
    </xf>
    <xf numFmtId="166" fontId="6" fillId="3" borderId="11" xfId="0" applyNumberFormat="1" applyFont="1" applyFill="1" applyBorder="1" applyAlignment="1" applyProtection="1">
      <alignment horizontal="center"/>
      <protection locked="0"/>
    </xf>
    <xf numFmtId="164" fontId="17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left"/>
    </xf>
    <xf numFmtId="164" fontId="15" fillId="0" borderId="2" xfId="0" applyFont="1" applyFill="1" applyBorder="1" applyAlignment="1" applyProtection="1">
      <alignment horizontal="left"/>
      <protection locked="0"/>
    </xf>
    <xf numFmtId="164" fontId="15" fillId="0" borderId="0" xfId="0" applyFont="1" applyFill="1" applyBorder="1" applyAlignment="1" applyProtection="1">
      <alignment horizontal="left"/>
      <protection locked="0"/>
    </xf>
    <xf numFmtId="166" fontId="15" fillId="0" borderId="0" xfId="0" applyNumberFormat="1" applyFont="1" applyFill="1" applyBorder="1" applyAlignment="1" applyProtection="1">
      <alignment horizontal="center"/>
      <protection locked="0"/>
    </xf>
    <xf numFmtId="166" fontId="18" fillId="0" borderId="11" xfId="1" applyNumberFormat="1" applyFont="1" applyFill="1" applyBorder="1" applyAlignment="1"/>
    <xf numFmtId="164" fontId="6" fillId="0" borderId="0" xfId="0" applyFont="1" applyBorder="1" applyAlignment="1">
      <alignment horizontal="center"/>
    </xf>
    <xf numFmtId="164" fontId="16" fillId="0" borderId="0" xfId="0" applyFont="1" applyBorder="1" applyAlignment="1">
      <alignment horizontal="left" vertical="center" wrapText="1"/>
    </xf>
    <xf numFmtId="3" fontId="6" fillId="0" borderId="2" xfId="0" quotePrefix="1" applyNumberFormat="1" applyFont="1" applyFill="1" applyBorder="1" applyAlignment="1">
      <alignment horizontal="center"/>
    </xf>
    <xf numFmtId="166" fontId="8" fillId="0" borderId="11" xfId="1" applyNumberFormat="1" applyFont="1" applyBorder="1" applyAlignment="1"/>
    <xf numFmtId="0" fontId="19" fillId="0" borderId="0" xfId="1" applyNumberFormat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left" vertical="center" wrapText="1"/>
    </xf>
    <xf numFmtId="164" fontId="15" fillId="3" borderId="2" xfId="0" applyFont="1" applyFill="1" applyBorder="1" applyAlignment="1" applyProtection="1">
      <alignment horizontal="left"/>
      <protection locked="0"/>
    </xf>
    <xf numFmtId="164" fontId="15" fillId="3" borderId="0" xfId="0" applyFont="1" applyFill="1" applyBorder="1" applyAlignment="1" applyProtection="1">
      <alignment horizontal="left"/>
      <protection locked="0"/>
    </xf>
    <xf numFmtId="166" fontId="15" fillId="3" borderId="0" xfId="0" applyNumberFormat="1" applyFont="1" applyFill="1" applyBorder="1" applyAlignment="1" applyProtection="1">
      <alignment horizontal="center"/>
      <protection locked="0"/>
    </xf>
    <xf numFmtId="166" fontId="15" fillId="3" borderId="11" xfId="0" applyNumberFormat="1" applyFont="1" applyFill="1" applyBorder="1" applyAlignment="1" applyProtection="1">
      <alignment horizontal="center"/>
      <protection locked="0"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left"/>
    </xf>
    <xf numFmtId="164" fontId="6" fillId="0" borderId="0" xfId="0" applyFont="1" applyFill="1" applyBorder="1" applyAlignment="1">
      <alignment horizontal="left" wrapText="1"/>
    </xf>
    <xf numFmtId="164" fontId="5" fillId="0" borderId="2" xfId="0" applyFont="1" applyFill="1" applyBorder="1" applyAlignment="1" applyProtection="1">
      <alignment horizontal="left"/>
      <protection locked="0"/>
    </xf>
    <xf numFmtId="164" fontId="5" fillId="0" borderId="0" xfId="0" applyFont="1" applyFill="1" applyBorder="1" applyAlignment="1" applyProtection="1">
      <alignment horizontal="left"/>
      <protection locked="0"/>
    </xf>
    <xf numFmtId="166" fontId="12" fillId="0" borderId="0" xfId="0" applyNumberFormat="1" applyFont="1" applyFill="1" applyBorder="1" applyAlignment="1" applyProtection="1">
      <alignment horizontal="center"/>
      <protection locked="0"/>
    </xf>
    <xf numFmtId="166" fontId="12" fillId="0" borderId="11" xfId="1" applyNumberFormat="1" applyFont="1" applyFill="1" applyBorder="1" applyAlignment="1" applyProtection="1">
      <protection locked="0"/>
    </xf>
    <xf numFmtId="0" fontId="19" fillId="0" borderId="0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left"/>
    </xf>
    <xf numFmtId="164" fontId="4" fillId="0" borderId="0" xfId="0" applyFont="1" applyBorder="1" applyAlignment="1" applyProtection="1">
      <alignment horizontal="justify"/>
      <protection locked="0"/>
    </xf>
    <xf numFmtId="164" fontId="4" fillId="0" borderId="0" xfId="0" applyFont="1" applyFill="1" applyBorder="1" applyAlignment="1" applyProtection="1">
      <alignment horizontal="justify" wrapText="1"/>
      <protection locked="0"/>
    </xf>
    <xf numFmtId="164" fontId="15" fillId="0" borderId="0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left"/>
    </xf>
    <xf numFmtId="0" fontId="20" fillId="0" borderId="0" xfId="1" applyNumberFormat="1" applyFont="1" applyFill="1" applyBorder="1" applyAlignment="1">
      <alignment horizontal="left"/>
    </xf>
    <xf numFmtId="0" fontId="15" fillId="0" borderId="0" xfId="1" applyNumberFormat="1" applyFont="1" applyFill="1" applyBorder="1" applyAlignment="1">
      <alignment vertical="top" wrapText="1"/>
    </xf>
    <xf numFmtId="166" fontId="12" fillId="3" borderId="13" xfId="0" applyNumberFormat="1" applyFont="1" applyFill="1" applyBorder="1" applyAlignment="1" applyProtection="1">
      <alignment horizontal="center"/>
      <protection locked="0"/>
    </xf>
    <xf numFmtId="166" fontId="12" fillId="3" borderId="14" xfId="0" applyNumberFormat="1" applyFont="1" applyFill="1" applyBorder="1" applyAlignment="1" applyProtection="1">
      <alignment horizontal="center"/>
      <protection locked="0"/>
    </xf>
    <xf numFmtId="0" fontId="21" fillId="0" borderId="0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 applyProtection="1">
      <protection locked="0"/>
    </xf>
    <xf numFmtId="164" fontId="2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left"/>
    </xf>
    <xf numFmtId="0" fontId="15" fillId="0" borderId="2" xfId="1" applyNumberFormat="1" applyFont="1" applyFill="1" applyBorder="1" applyAlignment="1">
      <alignment vertical="top"/>
    </xf>
    <xf numFmtId="0" fontId="10" fillId="0" borderId="0" xfId="1" applyNumberFormat="1" applyFont="1" applyFill="1" applyBorder="1" applyAlignment="1">
      <alignment horizontal="left" vertical="center"/>
    </xf>
    <xf numFmtId="164" fontId="4" fillId="0" borderId="6" xfId="0" applyFont="1" applyBorder="1"/>
    <xf numFmtId="164" fontId="14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left" vertical="center" wrapText="1"/>
    </xf>
    <xf numFmtId="164" fontId="9" fillId="0" borderId="0" xfId="0" applyFont="1" applyFill="1" applyBorder="1" applyAlignment="1"/>
    <xf numFmtId="164" fontId="9" fillId="0" borderId="0" xfId="0" applyFont="1" applyFill="1" applyBorder="1" applyAlignment="1">
      <alignment wrapText="1"/>
    </xf>
    <xf numFmtId="164" fontId="13" fillId="0" borderId="2" xfId="0" applyFont="1" applyBorder="1"/>
    <xf numFmtId="164" fontId="13" fillId="0" borderId="0" xfId="0" applyFont="1" applyBorder="1"/>
    <xf numFmtId="164" fontId="13" fillId="0" borderId="0" xfId="0" applyFont="1" applyBorder="1" applyAlignment="1">
      <alignment horizontal="center"/>
    </xf>
    <xf numFmtId="164" fontId="13" fillId="0" borderId="0" xfId="0" applyFont="1" applyFill="1" applyBorder="1" applyAlignment="1">
      <alignment wrapText="1"/>
    </xf>
    <xf numFmtId="166" fontId="13" fillId="0" borderId="0" xfId="1" applyNumberFormat="1" applyFont="1" applyBorder="1" applyAlignment="1">
      <alignment horizontal="center"/>
    </xf>
    <xf numFmtId="166" fontId="13" fillId="0" borderId="0" xfId="1" applyNumberFormat="1" applyFont="1" applyBorder="1" applyAlignment="1"/>
    <xf numFmtId="164" fontId="13" fillId="0" borderId="0" xfId="0" applyFont="1" applyBorder="1" applyAlignment="1">
      <alignment wrapText="1"/>
    </xf>
    <xf numFmtId="164" fontId="4" fillId="0" borderId="12" xfId="0" applyFont="1" applyBorder="1"/>
    <xf numFmtId="164" fontId="4" fillId="0" borderId="13" xfId="0" applyFont="1" applyBorder="1"/>
    <xf numFmtId="164" fontId="4" fillId="0" borderId="13" xfId="0" applyFont="1" applyBorder="1" applyAlignment="1">
      <alignment horizontal="center"/>
    </xf>
    <xf numFmtId="164" fontId="4" fillId="0" borderId="13" xfId="0" applyFont="1" applyFill="1" applyBorder="1" applyAlignment="1">
      <alignment wrapText="1"/>
    </xf>
    <xf numFmtId="166" fontId="4" fillId="0" borderId="13" xfId="1" applyNumberFormat="1" applyFont="1" applyBorder="1" applyAlignment="1">
      <alignment horizontal="center"/>
    </xf>
    <xf numFmtId="166" fontId="4" fillId="0" borderId="13" xfId="1" applyNumberFormat="1" applyFont="1" applyBorder="1" applyAlignment="1"/>
    <xf numFmtId="164" fontId="4" fillId="0" borderId="13" xfId="0" applyFont="1" applyBorder="1" applyAlignment="1">
      <alignment wrapText="1"/>
    </xf>
    <xf numFmtId="164" fontId="4" fillId="0" borderId="14" xfId="0" applyFont="1" applyBorder="1" applyAlignment="1">
      <alignment wrapText="1"/>
    </xf>
    <xf numFmtId="164" fontId="4" fillId="0" borderId="0" xfId="0" applyFont="1" applyAlignment="1">
      <alignment horizontal="center"/>
    </xf>
    <xf numFmtId="164" fontId="4" fillId="0" borderId="0" xfId="0" applyFont="1" applyFill="1" applyAlignment="1">
      <alignment wrapText="1"/>
    </xf>
    <xf numFmtId="166" fontId="4" fillId="0" borderId="0" xfId="1" applyNumberFormat="1" applyFont="1" applyAlignment="1">
      <alignment horizontal="center"/>
    </xf>
    <xf numFmtId="166" fontId="4" fillId="0" borderId="0" xfId="1" applyNumberFormat="1" applyFont="1" applyAlignment="1"/>
    <xf numFmtId="164" fontId="4" fillId="0" borderId="0" xfId="0" applyFont="1" applyAlignment="1">
      <alignment wrapText="1"/>
    </xf>
    <xf numFmtId="168" fontId="4" fillId="0" borderId="9" xfId="0" applyNumberFormat="1" applyFont="1" applyFill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2" borderId="3" xfId="0" applyFont="1" applyFill="1" applyBorder="1" applyAlignment="1">
      <alignment vertical="center" wrapText="1"/>
    </xf>
    <xf numFmtId="164" fontId="9" fillId="0" borderId="3" xfId="0" applyFont="1" applyFill="1" applyBorder="1" applyAlignment="1">
      <alignment vertical="center" wrapText="1"/>
    </xf>
    <xf numFmtId="164" fontId="4" fillId="2" borderId="0" xfId="0" applyFont="1" applyFill="1" applyBorder="1" applyAlignment="1">
      <alignment wrapText="1"/>
    </xf>
    <xf numFmtId="164" fontId="4" fillId="2" borderId="8" xfId="0" applyFont="1" applyFill="1" applyBorder="1" applyAlignment="1">
      <alignment wrapText="1"/>
    </xf>
    <xf numFmtId="164" fontId="4" fillId="0" borderId="3" xfId="0" applyFont="1" applyBorder="1" applyAlignment="1">
      <alignment wrapText="1"/>
    </xf>
    <xf numFmtId="164" fontId="4" fillId="0" borderId="6" xfId="0" applyFont="1" applyBorder="1" applyAlignment="1">
      <alignment wrapText="1"/>
    </xf>
    <xf numFmtId="164" fontId="4" fillId="2" borderId="0" xfId="0" applyFont="1" applyFill="1" applyBorder="1" applyAlignment="1">
      <alignment vertical="center" wrapText="1"/>
    </xf>
    <xf numFmtId="164" fontId="4" fillId="2" borderId="0" xfId="0" applyFont="1" applyFill="1" applyBorder="1" applyAlignment="1">
      <alignment vertical="center"/>
    </xf>
    <xf numFmtId="164" fontId="8" fillId="2" borderId="3" xfId="0" applyFont="1" applyFill="1" applyBorder="1" applyAlignment="1" applyProtection="1">
      <alignment horizontal="center" vertical="center"/>
      <protection locked="0"/>
    </xf>
    <xf numFmtId="16" fontId="8" fillId="2" borderId="3" xfId="1" applyNumberFormat="1" applyFont="1" applyFill="1" applyBorder="1" applyAlignment="1" applyProtection="1">
      <alignment horizontal="center" vertical="center"/>
      <protection locked="0"/>
    </xf>
    <xf numFmtId="168" fontId="8" fillId="2" borderId="15" xfId="0" applyNumberFormat="1" applyFont="1" applyFill="1" applyBorder="1" applyAlignment="1">
      <alignment horizontal="center" vertical="center"/>
    </xf>
    <xf numFmtId="164" fontId="8" fillId="2" borderId="3" xfId="3" applyFont="1" applyFill="1" applyBorder="1" applyAlignment="1" applyProtection="1">
      <alignment horizontal="center" vertical="center"/>
      <protection locked="0"/>
    </xf>
    <xf numFmtId="164" fontId="8" fillId="2" borderId="3" xfId="0" applyFont="1" applyFill="1" applyBorder="1" applyAlignment="1">
      <alignment horizontal="center" vertical="center"/>
    </xf>
    <xf numFmtId="3" fontId="8" fillId="2" borderId="3" xfId="1" applyNumberFormat="1" applyFont="1" applyFill="1" applyBorder="1" applyAlignment="1" applyProtection="1">
      <alignment vertical="center"/>
      <protection locked="0"/>
    </xf>
    <xf numFmtId="38" fontId="8" fillId="2" borderId="3" xfId="1" applyNumberFormat="1" applyFont="1" applyFill="1" applyBorder="1" applyAlignment="1" applyProtection="1">
      <alignment vertical="center"/>
      <protection locked="0"/>
    </xf>
    <xf numFmtId="3" fontId="8" fillId="2" borderId="3" xfId="1" quotePrefix="1" applyNumberFormat="1" applyFont="1" applyFill="1" applyBorder="1" applyAlignment="1" applyProtection="1">
      <alignment horizontal="right" vertical="center"/>
      <protection locked="0"/>
    </xf>
    <xf numFmtId="167" fontId="8" fillId="2" borderId="3" xfId="0" applyNumberFormat="1" applyFont="1" applyFill="1" applyBorder="1" applyAlignment="1" applyProtection="1">
      <alignment horizontal="center" vertical="center"/>
      <protection locked="0"/>
    </xf>
    <xf numFmtId="164" fontId="22" fillId="2" borderId="3" xfId="3" applyFont="1" applyFill="1" applyBorder="1" applyAlignment="1" applyProtection="1">
      <alignment horizontal="center" vertical="center"/>
      <protection locked="0"/>
    </xf>
    <xf numFmtId="164" fontId="22" fillId="2" borderId="3" xfId="0" applyFont="1" applyFill="1" applyBorder="1" applyAlignment="1">
      <alignment vertical="center"/>
    </xf>
    <xf numFmtId="164" fontId="22" fillId="2" borderId="3" xfId="0" applyFont="1" applyFill="1" applyBorder="1" applyAlignment="1">
      <alignment horizontal="center" vertical="center"/>
    </xf>
    <xf numFmtId="166" fontId="22" fillId="2" borderId="3" xfId="1" applyNumberFormat="1" applyFont="1" applyFill="1" applyBorder="1" applyAlignment="1">
      <alignment vertical="center"/>
    </xf>
    <xf numFmtId="164" fontId="23" fillId="0" borderId="0" xfId="0" applyFont="1"/>
    <xf numFmtId="14" fontId="23" fillId="0" borderId="0" xfId="0" applyNumberFormat="1" applyFont="1" applyAlignment="1">
      <alignment horizontal="center"/>
    </xf>
    <xf numFmtId="14" fontId="24" fillId="0" borderId="0" xfId="0" applyNumberFormat="1" applyFont="1" applyAlignment="1">
      <alignment horizontal="center"/>
    </xf>
    <xf numFmtId="164" fontId="24" fillId="0" borderId="0" xfId="0" applyFont="1"/>
    <xf numFmtId="16" fontId="11" fillId="2" borderId="3" xfId="1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" fontId="15" fillId="0" borderId="0" xfId="1" applyNumberFormat="1" applyFont="1" applyFill="1" applyBorder="1" applyAlignment="1">
      <alignment horizontal="center" vertical="top"/>
    </xf>
    <xf numFmtId="0" fontId="15" fillId="0" borderId="0" xfId="1" applyNumberFormat="1" applyFont="1" applyFill="1" applyBorder="1" applyAlignment="1">
      <alignment horizontal="center" vertical="top"/>
    </xf>
    <xf numFmtId="164" fontId="9" fillId="0" borderId="0" xfId="0" applyFont="1" applyFill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 vertical="center"/>
    </xf>
    <xf numFmtId="167" fontId="11" fillId="2" borderId="3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/>
    <xf numFmtId="169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 horizontal="left"/>
    </xf>
    <xf numFmtId="164" fontId="5" fillId="0" borderId="0" xfId="0" applyFont="1" applyFill="1" applyBorder="1" applyAlignment="1" applyProtection="1">
      <alignment horizontal="center"/>
      <protection locked="0"/>
    </xf>
    <xf numFmtId="166" fontId="7" fillId="0" borderId="0" xfId="1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center" wrapText="1"/>
      <protection locked="0"/>
    </xf>
    <xf numFmtId="164" fontId="4" fillId="0" borderId="0" xfId="0" applyFont="1" applyBorder="1" applyAlignment="1">
      <alignment horizontal="center" wrapText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3" fontId="8" fillId="2" borderId="3" xfId="1" applyNumberFormat="1" applyFont="1" applyFill="1" applyBorder="1" applyAlignment="1" applyProtection="1">
      <alignment vertical="center" wrapText="1"/>
      <protection locked="0"/>
    </xf>
    <xf numFmtId="3" fontId="11" fillId="0" borderId="3" xfId="1" applyNumberFormat="1" applyFont="1" applyFill="1" applyBorder="1" applyAlignment="1" applyProtection="1">
      <alignment vertical="center" wrapText="1"/>
      <protection locked="0"/>
    </xf>
    <xf numFmtId="164" fontId="11" fillId="0" borderId="3" xfId="0" applyFont="1" applyFill="1" applyBorder="1" applyAlignment="1">
      <alignment horizontal="left" vertical="center" wrapText="1"/>
    </xf>
    <xf numFmtId="164" fontId="5" fillId="0" borderId="0" xfId="2" applyNumberFormat="1" applyFont="1" applyBorder="1" applyAlignment="1" applyProtection="1">
      <alignment horizontal="center"/>
    </xf>
    <xf numFmtId="164" fontId="13" fillId="0" borderId="13" xfId="0" applyFont="1" applyBorder="1" applyAlignment="1">
      <alignment horizontal="center" wrapText="1"/>
    </xf>
    <xf numFmtId="164" fontId="13" fillId="0" borderId="0" xfId="0" applyFont="1" applyAlignment="1">
      <alignment horizontal="center" wrapText="1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6" fontId="4" fillId="0" borderId="0" xfId="1" applyNumberFormat="1" applyFont="1" applyBorder="1" applyAlignment="1" applyProtection="1">
      <alignment horizontal="center"/>
      <protection locked="0"/>
    </xf>
    <xf numFmtId="164" fontId="4" fillId="0" borderId="3" xfId="0" applyFont="1" applyFill="1" applyBorder="1" applyAlignment="1" applyProtection="1">
      <alignment horizontal="center" vertical="center" wrapText="1"/>
      <protection locked="0"/>
    </xf>
    <xf numFmtId="164" fontId="4" fillId="0" borderId="5" xfId="0" applyFont="1" applyFill="1" applyBorder="1" applyAlignment="1" applyProtection="1">
      <alignment horizontal="left" vertical="center" wrapText="1"/>
      <protection locked="0"/>
    </xf>
    <xf numFmtId="164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left" vertical="center" wrapText="1"/>
    </xf>
    <xf numFmtId="164" fontId="13" fillId="0" borderId="0" xfId="0" applyFont="1" applyBorder="1" applyAlignment="1">
      <alignment horizontal="left"/>
    </xf>
    <xf numFmtId="164" fontId="13" fillId="0" borderId="0" xfId="0" applyFont="1" applyBorder="1" applyAlignment="1">
      <alignment horizontal="left" vertical="center" wrapText="1"/>
    </xf>
    <xf numFmtId="164" fontId="0" fillId="0" borderId="0" xfId="0" applyFont="1"/>
    <xf numFmtId="164" fontId="27" fillId="0" borderId="0" xfId="0" applyFont="1"/>
    <xf numFmtId="167" fontId="28" fillId="5" borderId="15" xfId="0" applyNumberFormat="1" applyFont="1" applyFill="1" applyBorder="1" applyAlignment="1">
      <alignment horizontal="center" vertical="center"/>
    </xf>
    <xf numFmtId="164" fontId="28" fillId="5" borderId="3" xfId="0" applyFont="1" applyFill="1" applyBorder="1" applyAlignment="1">
      <alignment horizontal="center" vertical="center"/>
    </xf>
    <xf numFmtId="170" fontId="28" fillId="5" borderId="3" xfId="0" applyNumberFormat="1" applyFont="1" applyFill="1" applyBorder="1" applyAlignment="1">
      <alignment horizontal="center" vertical="center"/>
    </xf>
    <xf numFmtId="167" fontId="28" fillId="5" borderId="16" xfId="0" applyNumberFormat="1" applyFont="1" applyFill="1" applyBorder="1" applyAlignment="1">
      <alignment horizontal="center" vertical="center"/>
    </xf>
    <xf numFmtId="164" fontId="29" fillId="0" borderId="0" xfId="0" applyFont="1"/>
    <xf numFmtId="164" fontId="25" fillId="7" borderId="21" xfId="0" applyFont="1" applyFill="1" applyBorder="1" applyAlignment="1">
      <alignment horizontal="center" vertical="center"/>
    </xf>
    <xf numFmtId="164" fontId="25" fillId="7" borderId="22" xfId="0" applyFont="1" applyFill="1" applyBorder="1" applyAlignment="1">
      <alignment horizontal="center" vertical="center"/>
    </xf>
    <xf numFmtId="170" fontId="25" fillId="7" borderId="22" xfId="0" applyNumberFormat="1" applyFont="1" applyFill="1" applyBorder="1" applyAlignment="1">
      <alignment horizontal="center" vertical="center"/>
    </xf>
    <xf numFmtId="2" fontId="25" fillId="7" borderId="23" xfId="0" applyNumberFormat="1" applyFont="1" applyFill="1" applyBorder="1" applyAlignment="1">
      <alignment horizontal="center" vertical="center"/>
    </xf>
    <xf numFmtId="167" fontId="26" fillId="6" borderId="15" xfId="0" applyNumberFormat="1" applyFont="1" applyFill="1" applyBorder="1" applyAlignment="1">
      <alignment horizontal="center" vertical="center"/>
    </xf>
    <xf numFmtId="164" fontId="26" fillId="6" borderId="3" xfId="0" applyFont="1" applyFill="1" applyBorder="1" applyAlignment="1">
      <alignment horizontal="center" vertical="center"/>
    </xf>
    <xf numFmtId="170" fontId="26" fillId="6" borderId="3" xfId="0" applyNumberFormat="1" applyFont="1" applyFill="1" applyBorder="1" applyAlignment="1">
      <alignment horizontal="center" vertical="center"/>
    </xf>
    <xf numFmtId="167" fontId="26" fillId="6" borderId="16" xfId="0" applyNumberFormat="1" applyFont="1" applyFill="1" applyBorder="1" applyAlignment="1">
      <alignment horizontal="center" vertical="center"/>
    </xf>
    <xf numFmtId="167" fontId="26" fillId="8" borderId="15" xfId="0" applyNumberFormat="1" applyFont="1" applyFill="1" applyBorder="1" applyAlignment="1">
      <alignment horizontal="center" vertical="center"/>
    </xf>
    <xf numFmtId="164" fontId="26" fillId="8" borderId="3" xfId="0" applyFont="1" applyFill="1" applyBorder="1" applyAlignment="1">
      <alignment horizontal="center" vertical="center"/>
    </xf>
    <xf numFmtId="170" fontId="26" fillId="8" borderId="3" xfId="0" applyNumberFormat="1" applyFont="1" applyFill="1" applyBorder="1" applyAlignment="1">
      <alignment horizontal="center" vertical="center"/>
    </xf>
    <xf numFmtId="167" fontId="26" fillId="8" borderId="16" xfId="0" applyNumberFormat="1" applyFont="1" applyFill="1" applyBorder="1" applyAlignment="1">
      <alignment horizontal="center" vertical="center"/>
    </xf>
    <xf numFmtId="167" fontId="28" fillId="6" borderId="15" xfId="0" applyNumberFormat="1" applyFont="1" applyFill="1" applyBorder="1" applyAlignment="1">
      <alignment horizontal="center" vertical="center"/>
    </xf>
    <xf numFmtId="164" fontId="28" fillId="6" borderId="3" xfId="0" applyFont="1" applyFill="1" applyBorder="1" applyAlignment="1">
      <alignment horizontal="center" vertical="center"/>
    </xf>
    <xf numFmtId="170" fontId="28" fillId="6" borderId="3" xfId="0" applyNumberFormat="1" applyFont="1" applyFill="1" applyBorder="1" applyAlignment="1">
      <alignment horizontal="center" vertical="center"/>
    </xf>
    <xf numFmtId="167" fontId="28" fillId="6" borderId="16" xfId="0" applyNumberFormat="1" applyFont="1" applyFill="1" applyBorder="1" applyAlignment="1">
      <alignment horizontal="center" vertical="center"/>
    </xf>
    <xf numFmtId="164" fontId="32" fillId="0" borderId="0" xfId="0" applyFont="1" applyAlignment="1"/>
    <xf numFmtId="164" fontId="33" fillId="0" borderId="0" xfId="0" applyFont="1" applyAlignment="1"/>
    <xf numFmtId="164" fontId="34" fillId="0" borderId="0" xfId="0" applyFont="1" applyAlignment="1"/>
    <xf numFmtId="164" fontId="32" fillId="0" borderId="0" xfId="0" applyFont="1" applyAlignment="1">
      <alignment horizontal="right"/>
    </xf>
    <xf numFmtId="164" fontId="33" fillId="0" borderId="0" xfId="0" applyFont="1" applyAlignment="1">
      <alignment horizontal="right"/>
    </xf>
    <xf numFmtId="164" fontId="34" fillId="0" borderId="0" xfId="0" applyFont="1" applyAlignment="1">
      <alignment horizontal="right"/>
    </xf>
    <xf numFmtId="164" fontId="31" fillId="0" borderId="0" xfId="0" applyFont="1"/>
    <xf numFmtId="10" fontId="31" fillId="0" borderId="0" xfId="0" applyNumberFormat="1" applyFont="1"/>
    <xf numFmtId="1" fontId="31" fillId="0" borderId="0" xfId="0" applyNumberFormat="1" applyFont="1" applyAlignment="1">
      <alignment horizontal="right"/>
    </xf>
    <xf numFmtId="164" fontId="4" fillId="0" borderId="5" xfId="0" applyFont="1" applyBorder="1" applyAlignment="1" applyProtection="1">
      <alignment horizontal="left" vertical="center" wrapText="1"/>
      <protection locked="0"/>
    </xf>
    <xf numFmtId="16" fontId="4" fillId="2" borderId="3" xfId="1" applyNumberFormat="1" applyFont="1" applyFill="1" applyBorder="1" applyAlignment="1" applyProtection="1">
      <alignment horizontal="center" vertical="center"/>
      <protection locked="0"/>
    </xf>
    <xf numFmtId="3" fontId="4" fillId="2" borderId="7" xfId="1" applyNumberFormat="1" applyFont="1" applyFill="1" applyBorder="1" applyAlignment="1" applyProtection="1">
      <alignment horizontal="center" vertical="center" wrapText="1"/>
      <protection locked="0"/>
    </xf>
    <xf numFmtId="49" fontId="8" fillId="9" borderId="15" xfId="0" applyNumberFormat="1" applyFont="1" applyFill="1" applyBorder="1" applyAlignment="1" applyProtection="1">
      <alignment horizontal="center" vertical="center"/>
      <protection locked="0"/>
    </xf>
    <xf numFmtId="164" fontId="8" fillId="9" borderId="3" xfId="0" applyFont="1" applyFill="1" applyBorder="1" applyAlignment="1" applyProtection="1">
      <alignment horizontal="center" vertical="center"/>
      <protection locked="0"/>
    </xf>
    <xf numFmtId="164" fontId="8" fillId="9" borderId="3" xfId="0" applyFont="1" applyFill="1" applyBorder="1" applyAlignment="1" applyProtection="1">
      <alignment horizontal="center" vertical="center" wrapText="1"/>
      <protection locked="0"/>
    </xf>
    <xf numFmtId="168" fontId="8" fillId="9" borderId="20" xfId="0" applyNumberFormat="1" applyFont="1" applyFill="1" applyBorder="1" applyAlignment="1">
      <alignment horizontal="center" vertical="center"/>
    </xf>
    <xf numFmtId="164" fontId="8" fillId="9" borderId="8" xfId="0" applyFont="1" applyFill="1" applyBorder="1" applyAlignment="1" applyProtection="1">
      <alignment horizontal="center" vertical="center"/>
      <protection locked="0"/>
    </xf>
    <xf numFmtId="164" fontId="8" fillId="9" borderId="8" xfId="3" applyFont="1" applyFill="1" applyBorder="1" applyAlignment="1" applyProtection="1">
      <alignment horizontal="center" vertical="center"/>
      <protection locked="0"/>
    </xf>
    <xf numFmtId="3" fontId="8" fillId="9" borderId="8" xfId="1" applyNumberFormat="1" applyFont="1" applyFill="1" applyBorder="1" applyAlignment="1" applyProtection="1">
      <alignment vertical="center" wrapText="1"/>
      <protection locked="0"/>
    </xf>
    <xf numFmtId="164" fontId="8" fillId="9" borderId="8" xfId="0" applyFont="1" applyFill="1" applyBorder="1" applyAlignment="1">
      <alignment horizontal="center" vertical="center"/>
    </xf>
    <xf numFmtId="16" fontId="8" fillId="9" borderId="8" xfId="1" applyNumberFormat="1" applyFont="1" applyFill="1" applyBorder="1" applyAlignment="1" applyProtection="1">
      <alignment horizontal="center" vertical="center"/>
      <protection locked="0"/>
    </xf>
    <xf numFmtId="3" fontId="8" fillId="9" borderId="8" xfId="1" applyNumberFormat="1" applyFont="1" applyFill="1" applyBorder="1" applyAlignment="1" applyProtection="1">
      <alignment vertical="center"/>
      <protection locked="0"/>
    </xf>
    <xf numFmtId="38" fontId="8" fillId="9" borderId="8" xfId="1" applyNumberFormat="1" applyFont="1" applyFill="1" applyBorder="1" applyAlignment="1" applyProtection="1">
      <alignment vertical="center"/>
      <protection locked="0"/>
    </xf>
    <xf numFmtId="167" fontId="8" fillId="9" borderId="3" xfId="1" applyNumberFormat="1" applyFont="1" applyFill="1" applyBorder="1" applyAlignment="1" applyProtection="1">
      <alignment horizontal="center" vertical="center"/>
      <protection locked="0"/>
    </xf>
    <xf numFmtId="16" fontId="8" fillId="9" borderId="3" xfId="1" applyNumberFormat="1" applyFont="1" applyFill="1" applyBorder="1" applyAlignment="1" applyProtection="1">
      <alignment horizontal="center" vertical="center"/>
      <protection locked="0"/>
    </xf>
    <xf numFmtId="16" fontId="8" fillId="9" borderId="3" xfId="1" applyNumberFormat="1" applyFont="1" applyFill="1" applyBorder="1" applyAlignment="1" applyProtection="1">
      <alignment horizontal="left" vertical="center"/>
      <protection locked="0"/>
    </xf>
    <xf numFmtId="3" fontId="8" fillId="9" borderId="3" xfId="1" applyNumberFormat="1" applyFont="1" applyFill="1" applyBorder="1" applyAlignment="1" applyProtection="1">
      <alignment vertical="center"/>
      <protection locked="0"/>
    </xf>
    <xf numFmtId="38" fontId="8" fillId="9" borderId="3" xfId="1" applyNumberFormat="1" applyFont="1" applyFill="1" applyBorder="1" applyAlignment="1" applyProtection="1">
      <alignment vertical="center"/>
      <protection locked="0"/>
    </xf>
    <xf numFmtId="168" fontId="8" fillId="9" borderId="15" xfId="0" applyNumberFormat="1" applyFont="1" applyFill="1" applyBorder="1" applyAlignment="1">
      <alignment horizontal="center" vertical="center"/>
    </xf>
    <xf numFmtId="164" fontId="8" fillId="9" borderId="3" xfId="3" applyFont="1" applyFill="1" applyBorder="1" applyAlignment="1" applyProtection="1">
      <alignment horizontal="center" vertical="center"/>
      <protection locked="0"/>
    </xf>
    <xf numFmtId="3" fontId="8" fillId="9" borderId="3" xfId="1" applyNumberFormat="1" applyFont="1" applyFill="1" applyBorder="1" applyAlignment="1" applyProtection="1">
      <alignment vertical="center" wrapText="1"/>
      <protection locked="0"/>
    </xf>
    <xf numFmtId="164" fontId="8" fillId="9" borderId="3" xfId="0" applyFont="1" applyFill="1" applyBorder="1" applyAlignment="1">
      <alignment horizontal="center" vertical="center"/>
    </xf>
    <xf numFmtId="164" fontId="11" fillId="0" borderId="3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67" fontId="8" fillId="9" borderId="3" xfId="0" applyNumberFormat="1" applyFont="1" applyFill="1" applyBorder="1" applyAlignment="1" applyProtection="1">
      <alignment horizontal="center" vertical="center"/>
      <protection locked="0"/>
    </xf>
    <xf numFmtId="3" fontId="4" fillId="4" borderId="17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7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5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8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2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3" fontId="4" fillId="9" borderId="18" xfId="1" applyNumberFormat="1" applyFont="1" applyFill="1" applyBorder="1" applyAlignment="1" applyProtection="1">
      <alignment horizontal="center" vertical="center" wrapText="1"/>
      <protection locked="0"/>
    </xf>
    <xf numFmtId="3" fontId="4" fillId="9" borderId="9" xfId="1" applyNumberFormat="1" applyFont="1" applyFill="1" applyBorder="1" applyAlignment="1" applyProtection="1">
      <alignment horizontal="center" vertical="center" wrapText="1"/>
      <protection locked="0"/>
    </xf>
    <xf numFmtId="3" fontId="4" fillId="9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9" borderId="17" xfId="1" applyNumberFormat="1" applyFont="1" applyFill="1" applyBorder="1" applyAlignment="1" applyProtection="1">
      <alignment horizontal="center" vertical="center" wrapText="1"/>
      <protection locked="0"/>
    </xf>
    <xf numFmtId="3" fontId="4" fillId="9" borderId="7" xfId="1" applyNumberFormat="1" applyFont="1" applyFill="1" applyBorder="1" applyAlignment="1" applyProtection="1">
      <alignment horizontal="center" vertical="center" wrapText="1"/>
      <protection locked="0"/>
    </xf>
    <xf numFmtId="3" fontId="4" fillId="9" borderId="5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6" fontId="6" fillId="0" borderId="0" xfId="1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center" wrapText="1"/>
      <protection locked="0"/>
    </xf>
    <xf numFmtId="166" fontId="6" fillId="0" borderId="0" xfId="1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Border="1" applyAlignment="1">
      <alignment horizontal="center" vertical="center" textRotation="90"/>
    </xf>
    <xf numFmtId="164" fontId="4" fillId="0" borderId="2" xfId="0" applyFont="1" applyBorder="1" applyAlignment="1">
      <alignment horizontal="center" wrapText="1"/>
    </xf>
    <xf numFmtId="166" fontId="7" fillId="0" borderId="0" xfId="1" applyNumberFormat="1" applyFont="1" applyBorder="1" applyAlignment="1" applyProtection="1">
      <alignment horizontal="center"/>
      <protection locked="0"/>
    </xf>
    <xf numFmtId="166" fontId="7" fillId="0" borderId="0" xfId="1" applyNumberFormat="1" applyFont="1" applyBorder="1" applyAlignment="1" applyProtection="1">
      <alignment horizontal="center" wrapText="1"/>
      <protection locked="0"/>
    </xf>
    <xf numFmtId="166" fontId="7" fillId="0" borderId="0" xfId="1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>
      <alignment horizontal="left"/>
    </xf>
    <xf numFmtId="164" fontId="4" fillId="9" borderId="2" xfId="0" applyFont="1" applyFill="1" applyBorder="1" applyAlignment="1">
      <alignment horizontal="center"/>
    </xf>
    <xf numFmtId="164" fontId="4" fillId="9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/>
    </xf>
    <xf numFmtId="164" fontId="5" fillId="0" borderId="2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 horizontal="center"/>
      <protection locked="0"/>
    </xf>
    <xf numFmtId="164" fontId="5" fillId="3" borderId="12" xfId="0" applyFont="1" applyFill="1" applyBorder="1" applyAlignment="1" applyProtection="1">
      <alignment horizontal="left"/>
      <protection locked="0"/>
    </xf>
    <xf numFmtId="164" fontId="5" fillId="3" borderId="13" xfId="0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left"/>
    </xf>
    <xf numFmtId="3" fontId="4" fillId="2" borderId="17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7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30" fillId="0" borderId="24" xfId="0" applyFont="1" applyBorder="1" applyAlignment="1">
      <alignment horizontal="center" vertical="center"/>
    </xf>
    <xf numFmtId="164" fontId="30" fillId="0" borderId="25" xfId="0" applyFont="1" applyBorder="1" applyAlignment="1">
      <alignment horizontal="center" vertical="center"/>
    </xf>
    <xf numFmtId="164" fontId="30" fillId="0" borderId="26" xfId="0" applyFont="1" applyBorder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AF"/>
      <color rgb="FF003296"/>
      <color rgb="FF0000FF"/>
      <color rgb="FF009644"/>
      <color rgb="FFFFFFB7"/>
      <color rgb="FF007A37"/>
      <color rgb="FFFFFFCC"/>
      <color rgb="FFFF3399"/>
      <color rgb="FFFF00FF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208191</xdr:colOff>
      <xdr:row>0</xdr:row>
      <xdr:rowOff>67355</xdr:rowOff>
    </xdr:from>
    <xdr:to>
      <xdr:col>3</xdr:col>
      <xdr:colOff>428220</xdr:colOff>
      <xdr:row>6</xdr:row>
      <xdr:rowOff>710293</xdr:rowOff>
    </xdr:to>
    <xdr:pic>
      <xdr:nvPicPr>
        <xdr:cNvPr id="4" name="Picture 2" descr="castl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191" y="67355"/>
          <a:ext cx="3899401" cy="336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0"/>
  <sheetViews>
    <sheetView tabSelected="1" zoomScale="30" zoomScaleNormal="30" workbookViewId="0">
      <pane xSplit="12" ySplit="10" topLeftCell="M26" activePane="bottomRight" state="frozen"/>
      <selection pane="topRight" activeCell="M1" sqref="M1"/>
      <selection pane="bottomLeft" activeCell="A12" sqref="A12"/>
      <selection pane="bottomRight" activeCell="N32" sqref="N32"/>
    </sheetView>
  </sheetViews>
  <sheetFormatPr baseColWidth="10" defaultColWidth="9" defaultRowHeight="35" x14ac:dyDescent="0.35"/>
  <cols>
    <col min="1" max="1" width="24.33203125" style="22" customWidth="1"/>
    <col min="2" max="2" width="20.1640625" style="22" customWidth="1"/>
    <col min="3" max="3" width="19.6640625" style="142" customWidth="1"/>
    <col min="4" max="4" width="74.33203125" style="143" customWidth="1"/>
    <col min="5" max="5" width="23.1640625" style="142" customWidth="1"/>
    <col min="6" max="6" width="26.33203125" style="144" customWidth="1"/>
    <col min="7" max="7" width="24.1640625" style="144" bestFit="1" customWidth="1"/>
    <col min="8" max="8" width="24.6640625" style="144" customWidth="1"/>
    <col min="9" max="9" width="36.6640625" style="142" customWidth="1"/>
    <col min="10" max="10" width="31.6640625" style="142" customWidth="1"/>
    <col min="11" max="11" width="27.1640625" style="142" customWidth="1"/>
    <col min="12" max="12" width="37.1640625" style="145" customWidth="1"/>
    <col min="13" max="13" width="30.6640625" style="144" customWidth="1"/>
    <col min="14" max="14" width="26.1640625" style="144" customWidth="1"/>
    <col min="15" max="15" width="22.33203125" style="142" customWidth="1"/>
    <col min="16" max="16" width="148" style="146" bestFit="1" customWidth="1"/>
    <col min="17" max="17" width="33" style="200" customWidth="1"/>
    <col min="18" max="18" width="40.33203125" style="146" customWidth="1"/>
    <col min="19" max="19" width="26.1640625" style="148" customWidth="1"/>
    <col min="20" max="20" width="38.1640625" style="148" customWidth="1"/>
    <col min="21" max="22" width="9" style="3"/>
    <col min="23" max="16384" width="9" style="22"/>
  </cols>
  <sheetData>
    <row r="1" spans="1:20" s="3" customFormat="1" ht="35" customHeight="1" x14ac:dyDescent="0.35">
      <c r="A1" s="274" t="s">
        <v>37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191" t="s">
        <v>48</v>
      </c>
      <c r="Q1" s="1"/>
      <c r="R1" s="2"/>
      <c r="S1" s="148"/>
      <c r="T1" s="148"/>
    </row>
    <row r="2" spans="1:20" s="3" customFormat="1" ht="95.5" customHeight="1" x14ac:dyDescent="0.35">
      <c r="A2" s="276" t="s">
        <v>92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184">
        <v>44819</v>
      </c>
      <c r="Q2" s="194"/>
      <c r="R2" s="4"/>
      <c r="S2" s="148"/>
      <c r="T2" s="148"/>
    </row>
    <row r="3" spans="1:20" s="3" customFormat="1" ht="44.25" customHeight="1" x14ac:dyDescent="0.35">
      <c r="A3" s="278" t="s">
        <v>79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01"/>
      <c r="Q3" s="190"/>
      <c r="R3" s="4"/>
      <c r="S3" s="148"/>
      <c r="T3" s="148"/>
    </row>
    <row r="4" spans="1:20" s="3" customFormat="1" ht="40.5" customHeight="1" x14ac:dyDescent="0.35">
      <c r="A4" s="280" t="s">
        <v>59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02"/>
      <c r="Q4" s="190"/>
      <c r="R4" s="4"/>
      <c r="S4" s="148"/>
      <c r="T4" s="148"/>
    </row>
    <row r="5" spans="1:20" s="3" customFormat="1" ht="27" customHeight="1" x14ac:dyDescent="0.35">
      <c r="A5" s="5"/>
      <c r="E5" s="185"/>
      <c r="P5" s="193"/>
      <c r="Q5" s="190"/>
      <c r="R5" s="4"/>
      <c r="S5" s="148"/>
      <c r="T5" s="148"/>
    </row>
    <row r="6" spans="1:20" s="3" customFormat="1" ht="27" customHeight="1" x14ac:dyDescent="0.35">
      <c r="A6" s="192"/>
      <c r="B6" s="193"/>
      <c r="C6" s="193"/>
      <c r="D6" s="6"/>
      <c r="E6" s="282"/>
      <c r="F6" s="282"/>
      <c r="G6" s="282"/>
      <c r="H6" s="282"/>
      <c r="I6" s="7"/>
      <c r="J6" s="7"/>
      <c r="K6" s="8"/>
      <c r="M6" s="8"/>
      <c r="N6" s="8"/>
      <c r="O6" s="8"/>
      <c r="P6" s="8"/>
      <c r="Q6" s="190"/>
      <c r="R6" s="4"/>
      <c r="S6" s="148"/>
      <c r="T6" s="148"/>
    </row>
    <row r="7" spans="1:20" s="3" customFormat="1" ht="57" customHeight="1" x14ac:dyDescent="0.35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193"/>
      <c r="Q7" s="190"/>
      <c r="R7" s="4"/>
      <c r="S7" s="148"/>
      <c r="T7" s="148"/>
    </row>
    <row r="8" spans="1:20" s="185" customFormat="1" ht="39.75" customHeight="1" x14ac:dyDescent="0.35">
      <c r="A8" s="296" t="s">
        <v>49</v>
      </c>
      <c r="B8" s="293" t="s">
        <v>16</v>
      </c>
      <c r="C8" s="295" t="s">
        <v>11</v>
      </c>
      <c r="D8" s="294" t="s">
        <v>1</v>
      </c>
      <c r="E8" s="291" t="s">
        <v>12</v>
      </c>
      <c r="F8" s="292" t="s">
        <v>33</v>
      </c>
      <c r="G8" s="292"/>
      <c r="H8" s="292" t="s">
        <v>0</v>
      </c>
      <c r="I8" s="292"/>
      <c r="J8" s="292"/>
      <c r="K8" s="188" t="s">
        <v>6</v>
      </c>
      <c r="L8" s="188"/>
      <c r="M8" s="188"/>
      <c r="N8" s="188"/>
      <c r="O8" s="188"/>
      <c r="P8" s="203"/>
      <c r="Q8" s="190"/>
      <c r="R8" s="9"/>
      <c r="S8" s="190"/>
      <c r="T8" s="190"/>
    </row>
    <row r="9" spans="1:20" s="185" customFormat="1" ht="136.5" customHeight="1" x14ac:dyDescent="0.35">
      <c r="A9" s="296"/>
      <c r="B9" s="293"/>
      <c r="C9" s="295"/>
      <c r="D9" s="294"/>
      <c r="E9" s="291"/>
      <c r="F9" s="290" t="s">
        <v>34</v>
      </c>
      <c r="G9" s="289" t="s">
        <v>35</v>
      </c>
      <c r="H9" s="290" t="s">
        <v>34</v>
      </c>
      <c r="I9" s="289" t="s">
        <v>35</v>
      </c>
      <c r="J9" s="290" t="s">
        <v>9</v>
      </c>
      <c r="K9" s="299" t="s">
        <v>13</v>
      </c>
      <c r="L9" s="298" t="s">
        <v>14</v>
      </c>
      <c r="M9" s="297" t="s">
        <v>34</v>
      </c>
      <c r="N9" s="297" t="s">
        <v>35</v>
      </c>
      <c r="O9" s="10" t="s">
        <v>56</v>
      </c>
      <c r="P9" s="11" t="s">
        <v>41</v>
      </c>
      <c r="Q9" s="190" t="s">
        <v>43</v>
      </c>
      <c r="R9" s="9" t="s">
        <v>42</v>
      </c>
      <c r="S9" s="190" t="s">
        <v>81</v>
      </c>
      <c r="T9" s="190" t="s">
        <v>82</v>
      </c>
    </row>
    <row r="10" spans="1:20" s="3" customFormat="1" ht="30" hidden="1" customHeight="1" x14ac:dyDescent="0.35">
      <c r="A10" s="296"/>
      <c r="B10" s="293"/>
      <c r="C10" s="295"/>
      <c r="D10" s="294"/>
      <c r="E10" s="291"/>
      <c r="F10" s="290"/>
      <c r="G10" s="289"/>
      <c r="H10" s="290"/>
      <c r="I10" s="289"/>
      <c r="J10" s="290"/>
      <c r="K10" s="299"/>
      <c r="L10" s="298"/>
      <c r="M10" s="297"/>
      <c r="N10" s="297"/>
      <c r="O10" s="12" t="s">
        <v>3</v>
      </c>
      <c r="P10" s="189"/>
      <c r="Q10" s="190"/>
      <c r="R10" s="4"/>
      <c r="S10" s="148"/>
      <c r="T10" s="148"/>
    </row>
    <row r="11" spans="1:20" s="17" customFormat="1" ht="160.5" customHeight="1" x14ac:dyDescent="0.15">
      <c r="A11" s="245" t="s">
        <v>80</v>
      </c>
      <c r="B11" s="246"/>
      <c r="C11" s="246"/>
      <c r="D11" s="247" t="s">
        <v>97</v>
      </c>
      <c r="E11" s="246"/>
      <c r="F11" s="246"/>
      <c r="G11" s="246"/>
      <c r="H11" s="246"/>
      <c r="I11" s="246"/>
      <c r="J11" s="246"/>
      <c r="K11" s="246"/>
      <c r="L11" s="246"/>
      <c r="M11" s="257">
        <v>44760</v>
      </c>
      <c r="N11" s="257">
        <v>44760</v>
      </c>
      <c r="O11" s="267" t="s">
        <v>80</v>
      </c>
      <c r="P11" s="204"/>
      <c r="Q11" s="15"/>
      <c r="R11" s="16"/>
      <c r="S11" s="149"/>
      <c r="T11" s="149"/>
    </row>
    <row r="12" spans="1:20" s="17" customFormat="1" ht="100.25" customHeight="1" x14ac:dyDescent="0.15">
      <c r="A12" s="286" t="s">
        <v>40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8"/>
      <c r="M12" s="257">
        <v>44761</v>
      </c>
      <c r="N12" s="257">
        <v>44762</v>
      </c>
      <c r="O12" s="267"/>
      <c r="P12" s="204"/>
      <c r="Q12" s="15"/>
      <c r="R12" s="16"/>
      <c r="S12" s="149"/>
      <c r="T12" s="149"/>
    </row>
    <row r="13" spans="1:20" s="20" customFormat="1" ht="100.25" customHeight="1" x14ac:dyDescent="0.15">
      <c r="A13" s="248">
        <v>578.6</v>
      </c>
      <c r="B13" s="249" t="s">
        <v>4</v>
      </c>
      <c r="C13" s="250">
        <v>-141.60000000000002</v>
      </c>
      <c r="D13" s="251" t="s">
        <v>60</v>
      </c>
      <c r="E13" s="252" t="s">
        <v>55</v>
      </c>
      <c r="F13" s="253">
        <v>44722</v>
      </c>
      <c r="G13" s="253">
        <v>44724</v>
      </c>
      <c r="H13" s="253"/>
      <c r="I13" s="253"/>
      <c r="J13" s="254"/>
      <c r="K13" s="254">
        <v>2600</v>
      </c>
      <c r="L13" s="255">
        <v>10169</v>
      </c>
      <c r="M13" s="257">
        <v>44763</v>
      </c>
      <c r="N13" s="257">
        <v>44771</v>
      </c>
      <c r="O13" s="267">
        <v>578.6</v>
      </c>
      <c r="P13" s="205" t="s">
        <v>95</v>
      </c>
      <c r="Q13" s="18" t="s">
        <v>117</v>
      </c>
      <c r="R13" s="266">
        <v>20</v>
      </c>
      <c r="S13" s="150"/>
      <c r="T13" s="150"/>
    </row>
    <row r="14" spans="1:20" s="20" customFormat="1" ht="100.25" customHeight="1" x14ac:dyDescent="0.15">
      <c r="A14" s="283" t="s">
        <v>74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5"/>
      <c r="M14" s="257">
        <v>44772</v>
      </c>
      <c r="N14" s="257">
        <v>44773</v>
      </c>
      <c r="O14" s="267"/>
      <c r="P14" s="205"/>
      <c r="Q14" s="18"/>
      <c r="R14" s="19"/>
      <c r="S14" s="150"/>
      <c r="T14" s="150"/>
    </row>
    <row r="15" spans="1:20" s="20" customFormat="1" ht="100.25" customHeight="1" x14ac:dyDescent="0.15">
      <c r="A15" s="256">
        <v>578.6</v>
      </c>
      <c r="B15" s="257" t="s">
        <v>4</v>
      </c>
      <c r="C15" s="257"/>
      <c r="D15" s="258" t="s">
        <v>60</v>
      </c>
      <c r="E15" s="257" t="s">
        <v>55</v>
      </c>
      <c r="F15" s="257"/>
      <c r="G15" s="257"/>
      <c r="H15" s="257"/>
      <c r="I15" s="257"/>
      <c r="J15" s="259"/>
      <c r="K15" s="259"/>
      <c r="L15" s="260"/>
      <c r="M15" s="257">
        <v>44774</v>
      </c>
      <c r="N15" s="257">
        <v>44774</v>
      </c>
      <c r="O15" s="267">
        <v>578.6</v>
      </c>
      <c r="P15" s="205" t="s">
        <v>95</v>
      </c>
      <c r="Q15" s="18" t="s">
        <v>117</v>
      </c>
      <c r="R15" s="266"/>
      <c r="S15" s="150"/>
      <c r="T15" s="150"/>
    </row>
    <row r="16" spans="1:20" s="24" customFormat="1" ht="100.25" customHeight="1" x14ac:dyDescent="0.15">
      <c r="A16" s="261">
        <v>503.5</v>
      </c>
      <c r="B16" s="246" t="s">
        <v>4</v>
      </c>
      <c r="C16" s="262">
        <v>75.100000000000023</v>
      </c>
      <c r="D16" s="263" t="s">
        <v>98</v>
      </c>
      <c r="E16" s="264" t="s">
        <v>55</v>
      </c>
      <c r="F16" s="257">
        <v>44725</v>
      </c>
      <c r="G16" s="257">
        <v>44727</v>
      </c>
      <c r="H16" s="257"/>
      <c r="I16" s="257"/>
      <c r="J16" s="259"/>
      <c r="K16" s="259">
        <v>3000</v>
      </c>
      <c r="L16" s="260">
        <v>4501</v>
      </c>
      <c r="M16" s="257">
        <v>44775</v>
      </c>
      <c r="N16" s="257">
        <v>44780</v>
      </c>
      <c r="O16" s="267">
        <v>503.5</v>
      </c>
      <c r="P16" s="205" t="s">
        <v>100</v>
      </c>
      <c r="Q16" s="18" t="s">
        <v>117</v>
      </c>
      <c r="R16" s="266">
        <v>9</v>
      </c>
      <c r="S16" s="149"/>
      <c r="T16" s="149"/>
    </row>
    <row r="17" spans="1:20" s="24" customFormat="1" ht="100.25" customHeight="1" x14ac:dyDescent="0.15">
      <c r="A17" s="261">
        <v>491.7</v>
      </c>
      <c r="B17" s="246" t="s">
        <v>4</v>
      </c>
      <c r="C17" s="262">
        <v>11.800000000000011</v>
      </c>
      <c r="D17" s="263" t="s">
        <v>64</v>
      </c>
      <c r="E17" s="264" t="s">
        <v>55</v>
      </c>
      <c r="F17" s="257">
        <v>44728</v>
      </c>
      <c r="G17" s="257">
        <v>44734</v>
      </c>
      <c r="H17" s="257"/>
      <c r="I17" s="257"/>
      <c r="J17" s="259"/>
      <c r="K17" s="259">
        <v>2500</v>
      </c>
      <c r="L17" s="260">
        <v>7078</v>
      </c>
      <c r="M17" s="257">
        <v>44780</v>
      </c>
      <c r="N17" s="257">
        <v>44785</v>
      </c>
      <c r="O17" s="267">
        <v>491.7</v>
      </c>
      <c r="P17" s="205" t="s">
        <v>95</v>
      </c>
      <c r="Q17" s="18" t="s">
        <v>117</v>
      </c>
      <c r="R17" s="266">
        <v>14</v>
      </c>
      <c r="S17" s="149"/>
      <c r="T17" s="149"/>
    </row>
    <row r="18" spans="1:20" s="24" customFormat="1" ht="100.25" customHeight="1" x14ac:dyDescent="0.15">
      <c r="A18" s="283" t="s">
        <v>74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5"/>
      <c r="M18" s="257">
        <v>44786</v>
      </c>
      <c r="N18" s="257">
        <v>44787</v>
      </c>
      <c r="O18" s="267"/>
      <c r="P18" s="205"/>
      <c r="Q18" s="26"/>
      <c r="R18" s="19"/>
      <c r="S18" s="149"/>
      <c r="T18" s="149"/>
    </row>
    <row r="19" spans="1:20" s="24" customFormat="1" ht="100.25" customHeight="1" x14ac:dyDescent="0.15">
      <c r="A19" s="261">
        <v>491.7</v>
      </c>
      <c r="B19" s="246" t="s">
        <v>4</v>
      </c>
      <c r="C19" s="262"/>
      <c r="D19" s="263" t="s">
        <v>64</v>
      </c>
      <c r="E19" s="264" t="s">
        <v>55</v>
      </c>
      <c r="F19" s="257"/>
      <c r="G19" s="257"/>
      <c r="H19" s="257"/>
      <c r="I19" s="257"/>
      <c r="J19" s="259"/>
      <c r="K19" s="259"/>
      <c r="L19" s="260"/>
      <c r="M19" s="257">
        <v>44788</v>
      </c>
      <c r="N19" s="257">
        <v>44789</v>
      </c>
      <c r="O19" s="267">
        <v>491.7</v>
      </c>
      <c r="P19" s="205" t="s">
        <v>95</v>
      </c>
      <c r="Q19" s="18" t="s">
        <v>117</v>
      </c>
      <c r="R19" s="266"/>
      <c r="S19" s="149"/>
      <c r="T19" s="149"/>
    </row>
    <row r="20" spans="1:20" s="24" customFormat="1" ht="100.25" customHeight="1" x14ac:dyDescent="0.15">
      <c r="A20" s="261">
        <v>428.9</v>
      </c>
      <c r="B20" s="246" t="s">
        <v>4</v>
      </c>
      <c r="C20" s="262">
        <v>62.800000000000011</v>
      </c>
      <c r="D20" s="263" t="s">
        <v>65</v>
      </c>
      <c r="E20" s="264" t="s">
        <v>55</v>
      </c>
      <c r="F20" s="257">
        <v>44735</v>
      </c>
      <c r="G20" s="257">
        <v>44738</v>
      </c>
      <c r="H20" s="257"/>
      <c r="I20" s="257"/>
      <c r="J20" s="259"/>
      <c r="K20" s="259">
        <v>1700</v>
      </c>
      <c r="L20" s="260">
        <v>6219</v>
      </c>
      <c r="M20" s="257">
        <v>44790</v>
      </c>
      <c r="N20" s="257">
        <v>44797</v>
      </c>
      <c r="O20" s="267">
        <v>428.9</v>
      </c>
      <c r="P20" s="205" t="s">
        <v>95</v>
      </c>
      <c r="Q20" s="18" t="s">
        <v>117</v>
      </c>
      <c r="R20" s="266">
        <v>12</v>
      </c>
      <c r="S20" s="149"/>
      <c r="T20" s="149"/>
    </row>
    <row r="21" spans="1:20" s="24" customFormat="1" ht="100.25" customHeight="1" x14ac:dyDescent="0.15">
      <c r="A21" s="261">
        <v>345.1</v>
      </c>
      <c r="B21" s="246" t="s">
        <v>36</v>
      </c>
      <c r="C21" s="262">
        <v>83.799999999999955</v>
      </c>
      <c r="D21" s="263" t="s">
        <v>58</v>
      </c>
      <c r="E21" s="264" t="s">
        <v>55</v>
      </c>
      <c r="F21" s="257">
        <v>44745</v>
      </c>
      <c r="G21" s="257">
        <v>44749</v>
      </c>
      <c r="H21" s="257"/>
      <c r="I21" s="257"/>
      <c r="J21" s="259"/>
      <c r="K21" s="259">
        <v>3600</v>
      </c>
      <c r="L21" s="260">
        <v>14608</v>
      </c>
      <c r="M21" s="257">
        <v>44798</v>
      </c>
      <c r="N21" s="257">
        <v>44799</v>
      </c>
      <c r="O21" s="267">
        <v>345.1</v>
      </c>
      <c r="P21" s="205" t="s">
        <v>95</v>
      </c>
      <c r="Q21" s="265" t="s">
        <v>118</v>
      </c>
      <c r="R21" s="266">
        <v>28</v>
      </c>
      <c r="S21" s="149"/>
      <c r="T21" s="149"/>
    </row>
    <row r="22" spans="1:20" s="24" customFormat="1" ht="100.25" customHeight="1" x14ac:dyDescent="0.15">
      <c r="A22" s="283" t="s">
        <v>74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257">
        <v>44800</v>
      </c>
      <c r="N22" s="257">
        <v>44801</v>
      </c>
      <c r="O22" s="267"/>
      <c r="P22" s="205"/>
      <c r="Q22" s="26"/>
      <c r="R22" s="19"/>
      <c r="S22" s="149"/>
      <c r="T22" s="149"/>
    </row>
    <row r="23" spans="1:20" s="24" customFormat="1" ht="100.25" customHeight="1" x14ac:dyDescent="0.15">
      <c r="A23" s="261">
        <v>345.1</v>
      </c>
      <c r="B23" s="246" t="s">
        <v>36</v>
      </c>
      <c r="C23" s="262"/>
      <c r="D23" s="263" t="s">
        <v>58</v>
      </c>
      <c r="E23" s="264" t="s">
        <v>55</v>
      </c>
      <c r="F23" s="257"/>
      <c r="G23" s="257"/>
      <c r="H23" s="257"/>
      <c r="I23" s="257"/>
      <c r="J23" s="259"/>
      <c r="K23" s="259"/>
      <c r="L23" s="260"/>
      <c r="M23" s="257">
        <v>44802</v>
      </c>
      <c r="N23" s="257">
        <v>44810</v>
      </c>
      <c r="O23" s="267">
        <v>345.1</v>
      </c>
      <c r="P23" s="205" t="s">
        <v>95</v>
      </c>
      <c r="Q23" s="265" t="s">
        <v>118</v>
      </c>
      <c r="R23" s="19"/>
      <c r="S23" s="149"/>
      <c r="T23" s="149"/>
    </row>
    <row r="24" spans="1:20" s="24" customFormat="1" ht="100.25" customHeight="1" x14ac:dyDescent="0.15">
      <c r="A24" s="261">
        <v>344.5</v>
      </c>
      <c r="B24" s="246" t="s">
        <v>36</v>
      </c>
      <c r="C24" s="262">
        <v>0.60000000000002274</v>
      </c>
      <c r="D24" s="263" t="s">
        <v>57</v>
      </c>
      <c r="E24" s="264" t="s">
        <v>55</v>
      </c>
      <c r="F24" s="257">
        <v>44750</v>
      </c>
      <c r="G24" s="257">
        <v>44751</v>
      </c>
      <c r="H24" s="257"/>
      <c r="I24" s="257"/>
      <c r="J24" s="259"/>
      <c r="K24" s="259">
        <v>1800</v>
      </c>
      <c r="L24" s="260">
        <v>7584</v>
      </c>
      <c r="M24" s="257">
        <v>44811</v>
      </c>
      <c r="N24" s="257">
        <v>44813</v>
      </c>
      <c r="O24" s="267">
        <v>344.5</v>
      </c>
      <c r="P24" s="205" t="s">
        <v>95</v>
      </c>
      <c r="Q24" s="265" t="s">
        <v>118</v>
      </c>
      <c r="R24" s="266">
        <v>15</v>
      </c>
      <c r="S24" s="149"/>
      <c r="T24" s="149"/>
    </row>
    <row r="25" spans="1:20" s="24" customFormat="1" ht="100.25" customHeight="1" x14ac:dyDescent="0.15">
      <c r="A25" s="286" t="s">
        <v>74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8"/>
      <c r="M25" s="257">
        <v>44814</v>
      </c>
      <c r="N25" s="257">
        <v>44815</v>
      </c>
      <c r="O25" s="267"/>
      <c r="P25" s="205"/>
      <c r="Q25" s="26"/>
      <c r="R25" s="19"/>
      <c r="S25" s="149"/>
      <c r="T25" s="149"/>
    </row>
    <row r="26" spans="1:20" s="24" customFormat="1" ht="100.25" customHeight="1" x14ac:dyDescent="0.15">
      <c r="A26" s="261">
        <v>344.5</v>
      </c>
      <c r="B26" s="246" t="s">
        <v>36</v>
      </c>
      <c r="C26" s="262"/>
      <c r="D26" s="263" t="s">
        <v>57</v>
      </c>
      <c r="E26" s="264" t="s">
        <v>55</v>
      </c>
      <c r="F26" s="257"/>
      <c r="G26" s="257"/>
      <c r="H26" s="257"/>
      <c r="I26" s="257"/>
      <c r="J26" s="259"/>
      <c r="K26" s="259"/>
      <c r="L26" s="260"/>
      <c r="M26" s="257">
        <v>44816</v>
      </c>
      <c r="N26" s="257">
        <v>44818</v>
      </c>
      <c r="O26" s="267">
        <v>344.5</v>
      </c>
      <c r="P26" s="205" t="s">
        <v>95</v>
      </c>
      <c r="Q26" s="265" t="s">
        <v>118</v>
      </c>
      <c r="R26" s="19"/>
      <c r="S26" s="149"/>
      <c r="T26" s="149"/>
    </row>
    <row r="27" spans="1:20" s="24" customFormat="1" ht="100.25" customHeight="1" x14ac:dyDescent="0.15">
      <c r="A27" s="159">
        <v>330.6</v>
      </c>
      <c r="B27" s="157" t="s">
        <v>4</v>
      </c>
      <c r="C27" s="160">
        <v>13.899999999999977</v>
      </c>
      <c r="D27" s="195" t="s">
        <v>68</v>
      </c>
      <c r="E27" s="161" t="s">
        <v>69</v>
      </c>
      <c r="F27" s="158">
        <v>44755</v>
      </c>
      <c r="G27" s="158">
        <v>44757</v>
      </c>
      <c r="H27" s="17"/>
      <c r="I27" s="17"/>
      <c r="J27" s="17"/>
      <c r="K27" s="162">
        <v>700</v>
      </c>
      <c r="L27" s="163">
        <v>2600</v>
      </c>
      <c r="M27" s="158">
        <v>44819</v>
      </c>
      <c r="N27" s="158">
        <v>44821</v>
      </c>
      <c r="O27" s="165">
        <v>330.6</v>
      </c>
      <c r="P27" s="205" t="s">
        <v>95</v>
      </c>
      <c r="Q27" s="265" t="s">
        <v>118</v>
      </c>
      <c r="R27" s="266">
        <v>5</v>
      </c>
      <c r="S27" s="149"/>
      <c r="T27" s="149"/>
    </row>
    <row r="28" spans="1:20" s="24" customFormat="1" ht="100.25" customHeight="1" x14ac:dyDescent="0.15">
      <c r="A28" s="32">
        <v>239.3</v>
      </c>
      <c r="B28" s="33" t="s">
        <v>4</v>
      </c>
      <c r="C28" s="166">
        <v>91.300000000000011</v>
      </c>
      <c r="D28" s="196" t="s">
        <v>50</v>
      </c>
      <c r="E28" s="34" t="s">
        <v>55</v>
      </c>
      <c r="F28" s="28">
        <v>44795</v>
      </c>
      <c r="G28" s="28">
        <v>44797</v>
      </c>
      <c r="H28" s="28"/>
      <c r="I28" s="28"/>
      <c r="J28" s="164"/>
      <c r="K28" s="29">
        <v>3200</v>
      </c>
      <c r="L28" s="30">
        <v>17900</v>
      </c>
      <c r="M28" s="174">
        <v>44822</v>
      </c>
      <c r="N28" s="174">
        <v>44827</v>
      </c>
      <c r="O28" s="182">
        <v>239.3</v>
      </c>
      <c r="P28" s="205" t="s">
        <v>95</v>
      </c>
      <c r="Q28" s="265" t="s">
        <v>118</v>
      </c>
      <c r="R28" s="266">
        <v>34</v>
      </c>
      <c r="S28" s="149"/>
      <c r="T28" s="149"/>
    </row>
    <row r="29" spans="1:20" s="24" customFormat="1" ht="100.25" customHeight="1" x14ac:dyDescent="0.15">
      <c r="A29" s="268" t="s">
        <v>74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70"/>
      <c r="M29" s="174">
        <v>44828</v>
      </c>
      <c r="N29" s="174">
        <v>44829</v>
      </c>
      <c r="O29" s="165"/>
      <c r="P29" s="205"/>
      <c r="Q29" s="26"/>
      <c r="R29" s="19"/>
      <c r="S29" s="149"/>
      <c r="T29" s="149"/>
    </row>
    <row r="30" spans="1:20" s="24" customFormat="1" ht="100.25" customHeight="1" x14ac:dyDescent="0.15">
      <c r="A30" s="32">
        <v>239.3</v>
      </c>
      <c r="B30" s="33" t="s">
        <v>4</v>
      </c>
      <c r="C30" s="166"/>
      <c r="D30" s="196" t="s">
        <v>50</v>
      </c>
      <c r="E30" s="34" t="s">
        <v>55</v>
      </c>
      <c r="F30" s="28"/>
      <c r="G30" s="28"/>
      <c r="H30" s="28"/>
      <c r="I30" s="28"/>
      <c r="J30" s="164"/>
      <c r="K30" s="164"/>
      <c r="L30" s="164"/>
      <c r="M30" s="174">
        <v>44830</v>
      </c>
      <c r="N30" s="174">
        <v>44836</v>
      </c>
      <c r="O30" s="182">
        <v>239.3</v>
      </c>
      <c r="P30" s="205" t="s">
        <v>95</v>
      </c>
      <c r="Q30" s="265" t="s">
        <v>118</v>
      </c>
      <c r="R30" s="19"/>
      <c r="S30" s="149"/>
      <c r="T30" s="149"/>
    </row>
    <row r="31" spans="1:20" s="24" customFormat="1" ht="100.25" customHeight="1" x14ac:dyDescent="0.15">
      <c r="A31" s="32">
        <v>193.6</v>
      </c>
      <c r="B31" s="33" t="s">
        <v>4</v>
      </c>
      <c r="C31" s="166">
        <v>45.700000000000017</v>
      </c>
      <c r="D31" s="196" t="s">
        <v>85</v>
      </c>
      <c r="E31" s="34" t="s">
        <v>55</v>
      </c>
      <c r="F31" s="28">
        <v>44798</v>
      </c>
      <c r="G31" s="28">
        <v>44807</v>
      </c>
      <c r="H31" s="28"/>
      <c r="I31" s="28"/>
      <c r="J31" s="29"/>
      <c r="K31" s="29">
        <v>1400</v>
      </c>
      <c r="L31" s="30">
        <v>7200</v>
      </c>
      <c r="M31" s="174">
        <v>44837</v>
      </c>
      <c r="N31" s="174">
        <v>44841</v>
      </c>
      <c r="O31" s="182">
        <v>193.6</v>
      </c>
      <c r="P31" s="242" t="s">
        <v>88</v>
      </c>
      <c r="Q31" s="265" t="s">
        <v>118</v>
      </c>
      <c r="R31" s="266">
        <v>14</v>
      </c>
      <c r="S31" s="149"/>
      <c r="T31" s="149"/>
    </row>
    <row r="32" spans="1:20" s="24" customFormat="1" ht="100.25" customHeight="1" x14ac:dyDescent="0.15">
      <c r="A32" s="32">
        <v>193.4</v>
      </c>
      <c r="B32" s="33" t="s">
        <v>4</v>
      </c>
      <c r="C32" s="166">
        <v>0.19999999999998863</v>
      </c>
      <c r="D32" s="196" t="s">
        <v>86</v>
      </c>
      <c r="E32" s="34" t="s">
        <v>55</v>
      </c>
      <c r="F32" s="28">
        <v>44808</v>
      </c>
      <c r="G32" s="28">
        <v>44812</v>
      </c>
      <c r="H32" s="28"/>
      <c r="I32" s="28"/>
      <c r="J32" s="29"/>
      <c r="K32" s="29">
        <v>1610</v>
      </c>
      <c r="L32" s="30">
        <v>9800</v>
      </c>
      <c r="M32" s="174">
        <v>44841</v>
      </c>
      <c r="N32" s="174">
        <v>44841</v>
      </c>
      <c r="O32" s="182">
        <v>193.4</v>
      </c>
      <c r="P32" s="242" t="s">
        <v>88</v>
      </c>
      <c r="Q32" s="265" t="s">
        <v>118</v>
      </c>
      <c r="R32" s="266">
        <v>19</v>
      </c>
      <c r="S32" s="149"/>
      <c r="T32" s="149"/>
    </row>
    <row r="33" spans="1:20" s="24" customFormat="1" ht="100.25" customHeight="1" x14ac:dyDescent="0.15">
      <c r="A33" s="268" t="s">
        <v>74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70"/>
      <c r="M33" s="174">
        <v>44842</v>
      </c>
      <c r="N33" s="174">
        <v>44843</v>
      </c>
      <c r="O33" s="165"/>
      <c r="P33" s="205"/>
      <c r="Q33" s="26"/>
      <c r="R33" s="19"/>
      <c r="S33" s="149"/>
      <c r="T33" s="149"/>
    </row>
    <row r="34" spans="1:20" s="24" customFormat="1" ht="100.25" customHeight="1" x14ac:dyDescent="0.15">
      <c r="A34" s="32">
        <v>193.4</v>
      </c>
      <c r="B34" s="33" t="s">
        <v>4</v>
      </c>
      <c r="C34" s="166"/>
      <c r="D34" s="196" t="s">
        <v>86</v>
      </c>
      <c r="E34" s="34" t="s">
        <v>55</v>
      </c>
      <c r="F34" s="28"/>
      <c r="G34" s="28"/>
      <c r="H34" s="28"/>
      <c r="I34" s="28"/>
      <c r="J34" s="29"/>
      <c r="K34" s="29"/>
      <c r="L34" s="30"/>
      <c r="M34" s="174">
        <v>44844</v>
      </c>
      <c r="N34" s="174">
        <v>44849</v>
      </c>
      <c r="O34" s="182">
        <v>193.4</v>
      </c>
      <c r="P34" s="242" t="s">
        <v>88</v>
      </c>
      <c r="Q34" s="265" t="s">
        <v>118</v>
      </c>
      <c r="R34" s="19"/>
      <c r="S34" s="149"/>
      <c r="T34" s="149"/>
    </row>
    <row r="35" spans="1:20" s="24" customFormat="1" ht="100.25" customHeight="1" x14ac:dyDescent="0.15">
      <c r="A35" s="32">
        <v>111.3</v>
      </c>
      <c r="B35" s="33" t="s">
        <v>36</v>
      </c>
      <c r="C35" s="166">
        <v>82.100000000000009</v>
      </c>
      <c r="D35" s="197" t="s">
        <v>51</v>
      </c>
      <c r="E35" s="34" t="s">
        <v>55</v>
      </c>
      <c r="F35" s="28">
        <v>44827</v>
      </c>
      <c r="G35" s="28">
        <v>44828</v>
      </c>
      <c r="H35" s="28"/>
      <c r="I35" s="28"/>
      <c r="J35" s="29"/>
      <c r="K35" s="29">
        <v>1180</v>
      </c>
      <c r="L35" s="30">
        <v>5600</v>
      </c>
      <c r="M35" s="174">
        <v>44850</v>
      </c>
      <c r="N35" s="174">
        <v>44854</v>
      </c>
      <c r="O35" s="182">
        <v>111.3</v>
      </c>
      <c r="P35" s="242" t="s">
        <v>89</v>
      </c>
      <c r="Q35" s="265" t="s">
        <v>118</v>
      </c>
      <c r="R35" s="266">
        <v>11</v>
      </c>
      <c r="S35" s="149"/>
      <c r="T35" s="149"/>
    </row>
    <row r="36" spans="1:20" s="24" customFormat="1" ht="100.25" customHeight="1" x14ac:dyDescent="0.15">
      <c r="A36" s="268" t="s">
        <v>121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70"/>
      <c r="M36" s="243">
        <v>44855</v>
      </c>
      <c r="N36" s="243">
        <v>44857</v>
      </c>
      <c r="O36" s="182"/>
      <c r="P36" s="242"/>
      <c r="Q36" s="265"/>
      <c r="R36" s="19"/>
      <c r="S36" s="149"/>
      <c r="T36" s="149"/>
    </row>
    <row r="37" spans="1:20" s="24" customFormat="1" ht="100.25" customHeight="1" x14ac:dyDescent="0.15">
      <c r="A37" s="159">
        <v>344</v>
      </c>
      <c r="B37" s="157" t="s">
        <v>36</v>
      </c>
      <c r="C37" s="160">
        <v>-232.7</v>
      </c>
      <c r="D37" s="195" t="s">
        <v>66</v>
      </c>
      <c r="E37" s="161" t="s">
        <v>55</v>
      </c>
      <c r="F37" s="158">
        <v>44752</v>
      </c>
      <c r="G37" s="158">
        <v>44754</v>
      </c>
      <c r="H37" s="158">
        <v>44827</v>
      </c>
      <c r="I37" s="158">
        <v>44855</v>
      </c>
      <c r="J37" s="164">
        <v>221000</v>
      </c>
      <c r="K37" s="162">
        <v>4600</v>
      </c>
      <c r="L37" s="163">
        <v>18400</v>
      </c>
      <c r="M37" s="158">
        <v>44858</v>
      </c>
      <c r="N37" s="158">
        <v>44869</v>
      </c>
      <c r="O37" s="165">
        <v>344</v>
      </c>
      <c r="P37" s="242" t="s">
        <v>95</v>
      </c>
      <c r="Q37" s="265" t="s">
        <v>118</v>
      </c>
      <c r="R37" s="266">
        <v>35</v>
      </c>
      <c r="S37" s="149"/>
      <c r="T37" s="149"/>
    </row>
    <row r="38" spans="1:20" s="24" customFormat="1" ht="100.25" customHeight="1" x14ac:dyDescent="0.15">
      <c r="A38" s="268" t="s">
        <v>74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70"/>
      <c r="M38" s="158">
        <v>44870</v>
      </c>
      <c r="N38" s="158">
        <v>44871</v>
      </c>
      <c r="O38" s="182"/>
      <c r="P38" s="242"/>
      <c r="Q38" s="265"/>
      <c r="R38" s="266"/>
      <c r="S38" s="149"/>
      <c r="T38" s="149"/>
    </row>
    <row r="39" spans="1:20" s="24" customFormat="1" ht="100.25" customHeight="1" x14ac:dyDescent="0.15">
      <c r="A39" s="159">
        <v>344</v>
      </c>
      <c r="B39" s="157" t="s">
        <v>36</v>
      </c>
      <c r="C39" s="160"/>
      <c r="D39" s="195" t="s">
        <v>66</v>
      </c>
      <c r="E39" s="161" t="s">
        <v>55</v>
      </c>
      <c r="F39" s="158"/>
      <c r="G39" s="158"/>
      <c r="H39" s="158"/>
      <c r="I39" s="158"/>
      <c r="J39" s="164"/>
      <c r="K39" s="162"/>
      <c r="L39" s="163"/>
      <c r="M39" s="158">
        <v>44872</v>
      </c>
      <c r="N39" s="158">
        <v>44872</v>
      </c>
      <c r="O39" s="165">
        <v>344</v>
      </c>
      <c r="P39" s="242" t="s">
        <v>95</v>
      </c>
      <c r="Q39" s="265" t="s">
        <v>118</v>
      </c>
      <c r="R39" s="266"/>
      <c r="S39" s="149"/>
      <c r="T39" s="149"/>
    </row>
    <row r="40" spans="1:20" s="24" customFormat="1" ht="100.25" customHeight="1" x14ac:dyDescent="0.15">
      <c r="A40" s="159">
        <v>336.8</v>
      </c>
      <c r="B40" s="157" t="s">
        <v>36</v>
      </c>
      <c r="C40" s="160">
        <v>7.1999999999999886</v>
      </c>
      <c r="D40" s="195" t="s">
        <v>67</v>
      </c>
      <c r="E40" s="161" t="s">
        <v>55</v>
      </c>
      <c r="F40" s="158">
        <v>44739</v>
      </c>
      <c r="G40" s="158">
        <v>44744</v>
      </c>
      <c r="H40" s="158">
        <v>44856</v>
      </c>
      <c r="I40" s="158">
        <v>44865</v>
      </c>
      <c r="J40" s="164">
        <v>140000</v>
      </c>
      <c r="K40" s="162">
        <v>2300</v>
      </c>
      <c r="L40" s="163">
        <v>8900</v>
      </c>
      <c r="M40" s="158">
        <v>44873</v>
      </c>
      <c r="N40" s="158">
        <v>44879</v>
      </c>
      <c r="O40" s="165">
        <v>336.8</v>
      </c>
      <c r="P40" s="242" t="s">
        <v>95</v>
      </c>
      <c r="Q40" s="265" t="s">
        <v>118</v>
      </c>
      <c r="R40" s="266">
        <v>17</v>
      </c>
      <c r="S40" s="149"/>
      <c r="T40" s="149"/>
    </row>
    <row r="41" spans="1:20" s="24" customFormat="1" ht="100.25" customHeight="1" x14ac:dyDescent="0.15">
      <c r="A41" s="268" t="s">
        <v>122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70"/>
      <c r="M41" s="243">
        <v>44880</v>
      </c>
      <c r="N41" s="243">
        <v>44880</v>
      </c>
      <c r="O41" s="182"/>
      <c r="P41" s="242"/>
      <c r="Q41" s="265"/>
      <c r="R41" s="19"/>
      <c r="S41" s="149"/>
      <c r="T41" s="149"/>
    </row>
    <row r="42" spans="1:20" s="24" customFormat="1" ht="100.25" customHeight="1" x14ac:dyDescent="0.15">
      <c r="A42" s="32">
        <v>192.7</v>
      </c>
      <c r="B42" s="33" t="s">
        <v>4</v>
      </c>
      <c r="C42" s="166">
        <v>144.10000000000002</v>
      </c>
      <c r="D42" s="196" t="s">
        <v>87</v>
      </c>
      <c r="E42" s="34" t="s">
        <v>55</v>
      </c>
      <c r="F42" s="28">
        <v>44813</v>
      </c>
      <c r="G42" s="28">
        <v>44818</v>
      </c>
      <c r="H42" s="28"/>
      <c r="I42" s="28"/>
      <c r="J42" s="29"/>
      <c r="K42" s="29">
        <v>1950</v>
      </c>
      <c r="L42" s="30">
        <v>12500</v>
      </c>
      <c r="M42" s="174">
        <v>44881</v>
      </c>
      <c r="N42" s="174">
        <v>44883</v>
      </c>
      <c r="O42" s="182">
        <v>192.7</v>
      </c>
      <c r="P42" s="242" t="s">
        <v>88</v>
      </c>
      <c r="Q42" s="265" t="s">
        <v>118</v>
      </c>
      <c r="R42" s="266">
        <v>24</v>
      </c>
      <c r="S42" s="149"/>
      <c r="T42" s="149"/>
    </row>
    <row r="43" spans="1:20" s="24" customFormat="1" ht="100.25" customHeight="1" x14ac:dyDescent="0.15">
      <c r="A43" s="268" t="s">
        <v>74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70"/>
      <c r="M43" s="174">
        <v>44884</v>
      </c>
      <c r="N43" s="174">
        <v>44885</v>
      </c>
      <c r="O43" s="182"/>
      <c r="P43" s="242"/>
      <c r="Q43" s="265"/>
      <c r="R43" s="19"/>
      <c r="S43" s="149"/>
      <c r="T43" s="149"/>
    </row>
    <row r="44" spans="1:20" s="24" customFormat="1" ht="100.25" customHeight="1" x14ac:dyDescent="0.15">
      <c r="A44" s="32">
        <v>192.7</v>
      </c>
      <c r="B44" s="33" t="s">
        <v>4</v>
      </c>
      <c r="C44" s="166"/>
      <c r="D44" s="196" t="s">
        <v>87</v>
      </c>
      <c r="E44" s="34" t="s">
        <v>55</v>
      </c>
      <c r="F44" s="28">
        <v>44813</v>
      </c>
      <c r="G44" s="28">
        <v>44818</v>
      </c>
      <c r="H44" s="28"/>
      <c r="I44" s="28"/>
      <c r="J44" s="29"/>
      <c r="K44" s="29"/>
      <c r="L44" s="30"/>
      <c r="M44" s="174">
        <v>44886</v>
      </c>
      <c r="N44" s="174">
        <v>44891</v>
      </c>
      <c r="O44" s="182">
        <v>192.7</v>
      </c>
      <c r="P44" s="242" t="s">
        <v>88</v>
      </c>
      <c r="Q44" s="265" t="s">
        <v>118</v>
      </c>
      <c r="R44" s="266"/>
      <c r="S44" s="149"/>
      <c r="T44" s="149"/>
    </row>
    <row r="45" spans="1:20" s="24" customFormat="1" ht="100.25" customHeight="1" x14ac:dyDescent="0.15">
      <c r="A45" s="32">
        <v>138.69999999999999</v>
      </c>
      <c r="B45" s="33" t="s">
        <v>36</v>
      </c>
      <c r="C45" s="166">
        <v>54</v>
      </c>
      <c r="D45" s="196" t="s">
        <v>70</v>
      </c>
      <c r="E45" s="34" t="s">
        <v>71</v>
      </c>
      <c r="F45" s="28">
        <v>44819</v>
      </c>
      <c r="G45" s="28">
        <v>44826</v>
      </c>
      <c r="H45" s="28"/>
      <c r="I45" s="28"/>
      <c r="J45" s="29"/>
      <c r="K45" s="29">
        <v>2400</v>
      </c>
      <c r="L45" s="30">
        <v>11900</v>
      </c>
      <c r="M45" s="174">
        <v>44892</v>
      </c>
      <c r="N45" s="174">
        <v>44897</v>
      </c>
      <c r="O45" s="182">
        <v>138.69999999999999</v>
      </c>
      <c r="P45" s="242" t="s">
        <v>89</v>
      </c>
      <c r="Q45" s="265" t="s">
        <v>118</v>
      </c>
      <c r="R45" s="266">
        <v>23</v>
      </c>
      <c r="S45" s="149"/>
      <c r="T45" s="149"/>
    </row>
    <row r="46" spans="1:20" s="24" customFormat="1" ht="100.25" customHeight="1" x14ac:dyDescent="0.15">
      <c r="A46" s="271" t="s">
        <v>74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3"/>
      <c r="M46" s="174">
        <v>44898</v>
      </c>
      <c r="N46" s="174">
        <v>44899</v>
      </c>
      <c r="O46" s="182"/>
      <c r="P46" s="242"/>
      <c r="Q46" s="265"/>
      <c r="R46" s="19"/>
      <c r="S46" s="149"/>
      <c r="T46" s="149"/>
    </row>
    <row r="47" spans="1:20" s="24" customFormat="1" ht="100.25" customHeight="1" x14ac:dyDescent="0.15">
      <c r="A47" s="32">
        <v>138.69999999999999</v>
      </c>
      <c r="B47" s="33" t="s">
        <v>36</v>
      </c>
      <c r="C47" s="166"/>
      <c r="D47" s="196" t="s">
        <v>70</v>
      </c>
      <c r="E47" s="34" t="s">
        <v>71</v>
      </c>
      <c r="F47" s="28"/>
      <c r="G47" s="28"/>
      <c r="H47" s="28"/>
      <c r="I47" s="28"/>
      <c r="J47" s="29"/>
      <c r="K47" s="29"/>
      <c r="L47" s="30"/>
      <c r="M47" s="174">
        <v>44900</v>
      </c>
      <c r="N47" s="174">
        <v>44902</v>
      </c>
      <c r="O47" s="182">
        <v>138.69999999999999</v>
      </c>
      <c r="P47" s="242" t="s">
        <v>89</v>
      </c>
      <c r="Q47" s="265" t="s">
        <v>118</v>
      </c>
      <c r="R47" s="19"/>
      <c r="S47" s="149"/>
      <c r="T47" s="149"/>
    </row>
    <row r="48" spans="1:20" s="24" customFormat="1" ht="100.25" customHeight="1" x14ac:dyDescent="0.15">
      <c r="A48" s="168">
        <v>99.8</v>
      </c>
      <c r="B48" s="168" t="s">
        <v>4</v>
      </c>
      <c r="C48" s="166">
        <v>38.899999999999991</v>
      </c>
      <c r="D48" s="167" t="s">
        <v>72</v>
      </c>
      <c r="E48" s="168" t="s">
        <v>69</v>
      </c>
      <c r="F48" s="28">
        <v>44829</v>
      </c>
      <c r="G48" s="28">
        <v>44838</v>
      </c>
      <c r="H48" s="28"/>
      <c r="I48" s="28"/>
      <c r="J48" s="29"/>
      <c r="K48" s="29">
        <v>2600</v>
      </c>
      <c r="L48" s="169">
        <v>15900</v>
      </c>
      <c r="M48" s="174">
        <v>44903</v>
      </c>
      <c r="N48" s="174">
        <v>44911</v>
      </c>
      <c r="O48" s="182">
        <v>99.8</v>
      </c>
      <c r="P48" s="242" t="s">
        <v>90</v>
      </c>
      <c r="Q48" s="265" t="s">
        <v>118</v>
      </c>
      <c r="R48" s="266">
        <v>30</v>
      </c>
      <c r="S48" s="149"/>
      <c r="T48" s="149"/>
    </row>
    <row r="49" spans="1:20" s="17" customFormat="1" ht="100.25" customHeight="1" x14ac:dyDescent="0.15">
      <c r="A49" s="271" t="s">
        <v>74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3"/>
      <c r="M49" s="174">
        <v>44912</v>
      </c>
      <c r="N49" s="174">
        <v>44913</v>
      </c>
      <c r="O49" s="182"/>
      <c r="P49" s="205"/>
      <c r="Q49" s="27"/>
      <c r="R49" s="19"/>
      <c r="S49" s="149"/>
      <c r="T49" s="149"/>
    </row>
    <row r="50" spans="1:20" s="17" customFormat="1" ht="100.25" customHeight="1" x14ac:dyDescent="0.15">
      <c r="A50" s="168">
        <v>99.8</v>
      </c>
      <c r="B50" s="168" t="s">
        <v>4</v>
      </c>
      <c r="C50" s="166"/>
      <c r="D50" s="167" t="s">
        <v>72</v>
      </c>
      <c r="E50" s="168" t="s">
        <v>69</v>
      </c>
      <c r="F50" s="28"/>
      <c r="G50" s="28"/>
      <c r="H50" s="28"/>
      <c r="I50" s="28"/>
      <c r="J50" s="29"/>
      <c r="K50" s="29"/>
      <c r="L50" s="169"/>
      <c r="M50" s="174">
        <v>44914</v>
      </c>
      <c r="N50" s="174">
        <v>44916</v>
      </c>
      <c r="O50" s="182">
        <v>99.8</v>
      </c>
      <c r="P50" s="242" t="s">
        <v>90</v>
      </c>
      <c r="Q50" s="265" t="s">
        <v>118</v>
      </c>
      <c r="R50" s="266"/>
      <c r="S50" s="149"/>
      <c r="T50" s="149"/>
    </row>
    <row r="51" spans="1:20" s="17" customFormat="1" ht="100.25" customHeight="1" x14ac:dyDescent="0.15">
      <c r="A51" s="32">
        <v>70.7</v>
      </c>
      <c r="B51" s="33" t="s">
        <v>36</v>
      </c>
      <c r="C51" s="166">
        <v>29.099999999999994</v>
      </c>
      <c r="D51" s="196" t="s">
        <v>73</v>
      </c>
      <c r="E51" s="34" t="s">
        <v>71</v>
      </c>
      <c r="F51" s="28">
        <v>44839</v>
      </c>
      <c r="G51" s="28">
        <v>44846</v>
      </c>
      <c r="H51" s="28"/>
      <c r="I51" s="28"/>
      <c r="K51" s="29">
        <v>1120</v>
      </c>
      <c r="L51" s="30">
        <v>6900</v>
      </c>
      <c r="M51" s="174">
        <v>44917</v>
      </c>
      <c r="N51" s="174">
        <v>44918</v>
      </c>
      <c r="O51" s="182">
        <v>70.7</v>
      </c>
      <c r="P51" s="242" t="s">
        <v>91</v>
      </c>
      <c r="Q51" s="265" t="s">
        <v>118</v>
      </c>
      <c r="R51" s="266">
        <v>13</v>
      </c>
      <c r="S51" s="149"/>
      <c r="T51" s="149"/>
    </row>
    <row r="52" spans="1:20" s="17" customFormat="1" ht="100.25" customHeight="1" x14ac:dyDescent="0.15">
      <c r="A52" s="271" t="s">
        <v>120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3"/>
      <c r="M52" s="174">
        <v>44919</v>
      </c>
      <c r="N52" s="174">
        <v>44921</v>
      </c>
      <c r="O52" s="182"/>
      <c r="P52" s="205"/>
      <c r="Q52" s="27"/>
      <c r="R52" s="19"/>
      <c r="S52" s="149"/>
      <c r="T52" s="149"/>
    </row>
    <row r="53" spans="1:20" s="17" customFormat="1" ht="100.25" customHeight="1" x14ac:dyDescent="0.15">
      <c r="A53" s="32">
        <v>70.7</v>
      </c>
      <c r="B53" s="33" t="s">
        <v>36</v>
      </c>
      <c r="C53" s="166"/>
      <c r="D53" s="196" t="s">
        <v>73</v>
      </c>
      <c r="E53" s="34" t="s">
        <v>71</v>
      </c>
      <c r="F53" s="28"/>
      <c r="G53" s="28"/>
      <c r="H53" s="28"/>
      <c r="I53" s="28"/>
      <c r="K53" s="29"/>
      <c r="L53" s="30"/>
      <c r="M53" s="174">
        <v>44922</v>
      </c>
      <c r="N53" s="174">
        <v>44924</v>
      </c>
      <c r="O53" s="182">
        <v>70.7</v>
      </c>
      <c r="P53" s="242" t="s">
        <v>91</v>
      </c>
      <c r="Q53" s="265" t="s">
        <v>118</v>
      </c>
      <c r="R53" s="266"/>
      <c r="S53" s="149"/>
      <c r="T53" s="149"/>
    </row>
    <row r="54" spans="1:20" s="17" customFormat="1" ht="100.25" customHeight="1" x14ac:dyDescent="0.15">
      <c r="A54" s="271" t="s">
        <v>123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3"/>
      <c r="M54" s="243">
        <v>44925</v>
      </c>
      <c r="N54" s="243">
        <v>44928</v>
      </c>
      <c r="O54" s="182"/>
      <c r="P54" s="242"/>
      <c r="Q54" s="265"/>
      <c r="R54" s="266"/>
      <c r="S54" s="149"/>
      <c r="T54" s="149"/>
    </row>
    <row r="55" spans="1:20" s="17" customFormat="1" ht="100.25" customHeight="1" x14ac:dyDescent="0.15">
      <c r="A55" s="159">
        <v>551.5</v>
      </c>
      <c r="B55" s="157" t="s">
        <v>4</v>
      </c>
      <c r="C55" s="160">
        <v>-480.8</v>
      </c>
      <c r="D55" s="195" t="s">
        <v>61</v>
      </c>
      <c r="E55" s="161" t="s">
        <v>55</v>
      </c>
      <c r="F55" s="158">
        <v>44866</v>
      </c>
      <c r="G55" s="158">
        <v>44875</v>
      </c>
      <c r="H55" s="158"/>
      <c r="I55" s="158"/>
      <c r="J55" s="244"/>
      <c r="K55" s="162">
        <v>2200</v>
      </c>
      <c r="L55" s="163">
        <v>8500</v>
      </c>
      <c r="M55" s="158">
        <v>44929</v>
      </c>
      <c r="N55" s="158">
        <v>44934</v>
      </c>
      <c r="O55" s="165">
        <v>551.5</v>
      </c>
      <c r="P55" s="205" t="s">
        <v>95</v>
      </c>
      <c r="Q55" s="18" t="s">
        <v>117</v>
      </c>
      <c r="R55" s="266">
        <v>16</v>
      </c>
      <c r="S55" s="149"/>
      <c r="T55" s="149"/>
    </row>
    <row r="56" spans="1:20" s="17" customFormat="1" ht="100.25" customHeight="1" x14ac:dyDescent="0.15">
      <c r="A56" s="159">
        <v>542.5</v>
      </c>
      <c r="B56" s="157" t="s">
        <v>4</v>
      </c>
      <c r="C56" s="160">
        <v>9</v>
      </c>
      <c r="D56" s="195" t="s">
        <v>62</v>
      </c>
      <c r="E56" s="161" t="s">
        <v>55</v>
      </c>
      <c r="F56" s="158">
        <v>44876</v>
      </c>
      <c r="G56" s="158">
        <v>44883</v>
      </c>
      <c r="H56" s="158"/>
      <c r="I56" s="158"/>
      <c r="J56" s="162"/>
      <c r="K56" s="162">
        <v>2500</v>
      </c>
      <c r="L56" s="163">
        <v>9700</v>
      </c>
      <c r="M56" s="158">
        <v>44935</v>
      </c>
      <c r="N56" s="158">
        <v>44941</v>
      </c>
      <c r="O56" s="165">
        <v>542.5</v>
      </c>
      <c r="P56" s="205" t="s">
        <v>95</v>
      </c>
      <c r="Q56" s="18" t="s">
        <v>117</v>
      </c>
      <c r="R56" s="266">
        <v>19</v>
      </c>
      <c r="S56" s="149"/>
      <c r="T56" s="149"/>
    </row>
    <row r="57" spans="1:20" s="17" customFormat="1" ht="100.25" customHeight="1" x14ac:dyDescent="0.15">
      <c r="A57" s="159">
        <v>503.5</v>
      </c>
      <c r="B57" s="157" t="s">
        <v>4</v>
      </c>
      <c r="C57" s="160">
        <v>39</v>
      </c>
      <c r="D57" s="195" t="s">
        <v>99</v>
      </c>
      <c r="E57" s="161" t="s">
        <v>55</v>
      </c>
      <c r="F57" s="158"/>
      <c r="G57" s="158"/>
      <c r="H57" s="158"/>
      <c r="I57" s="158"/>
      <c r="J57" s="162">
        <v>40000</v>
      </c>
      <c r="K57" s="162"/>
      <c r="L57" s="163">
        <v>7386</v>
      </c>
      <c r="M57" s="158">
        <v>44942</v>
      </c>
      <c r="N57" s="158">
        <v>44947</v>
      </c>
      <c r="O57" s="165">
        <v>503.5</v>
      </c>
      <c r="P57" s="205" t="s">
        <v>96</v>
      </c>
      <c r="Q57" s="18" t="s">
        <v>117</v>
      </c>
      <c r="R57" s="266">
        <v>14</v>
      </c>
      <c r="S57" s="149"/>
      <c r="T57" s="149"/>
    </row>
    <row r="58" spans="1:20" s="156" customFormat="1" ht="100.25" customHeight="1" x14ac:dyDescent="0.15">
      <c r="A58" s="311" t="s">
        <v>40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3"/>
      <c r="M58" s="158">
        <v>44948</v>
      </c>
      <c r="N58" s="158">
        <v>44948</v>
      </c>
      <c r="O58" s="165"/>
      <c r="P58" s="205"/>
      <c r="Q58" s="27"/>
      <c r="R58" s="19"/>
      <c r="S58" s="155"/>
      <c r="T58" s="155"/>
    </row>
    <row r="59" spans="1:20" s="156" customFormat="1" ht="105" customHeight="1" x14ac:dyDescent="0.15">
      <c r="A59" s="181">
        <v>437</v>
      </c>
      <c r="B59" s="35"/>
      <c r="C59" s="25">
        <v>66.5</v>
      </c>
      <c r="D59" s="36" t="s">
        <v>101</v>
      </c>
      <c r="E59" s="38"/>
      <c r="F59" s="37"/>
      <c r="G59" s="37"/>
      <c r="H59" s="14"/>
      <c r="I59" s="14"/>
      <c r="J59" s="29"/>
      <c r="K59" s="38"/>
      <c r="L59" s="39"/>
      <c r="M59" s="158">
        <v>44949</v>
      </c>
      <c r="N59" s="158">
        <v>44949</v>
      </c>
      <c r="O59" s="165">
        <v>437</v>
      </c>
      <c r="P59" s="205"/>
      <c r="Q59" s="31"/>
      <c r="R59" s="21"/>
      <c r="S59" s="155"/>
      <c r="T59" s="155"/>
    </row>
    <row r="60" spans="1:20" s="13" customFormat="1" ht="79" customHeight="1" x14ac:dyDescent="0.35">
      <c r="A60" s="40"/>
      <c r="B60" s="41"/>
      <c r="C60" s="42">
        <v>0</v>
      </c>
      <c r="D60" s="43"/>
      <c r="E60" s="44"/>
      <c r="F60" s="45"/>
      <c r="G60" s="45"/>
      <c r="H60" s="45"/>
      <c r="I60" s="147" t="s">
        <v>47</v>
      </c>
      <c r="J60" s="46">
        <v>401000</v>
      </c>
      <c r="K60" s="46"/>
      <c r="L60" s="46">
        <v>193345</v>
      </c>
      <c r="M60" s="45"/>
      <c r="N60" s="45"/>
      <c r="O60" s="47"/>
      <c r="P60" s="48"/>
      <c r="Q60" s="49"/>
      <c r="R60" s="50"/>
      <c r="S60" s="151"/>
      <c r="T60" s="151"/>
    </row>
    <row r="61" spans="1:20" s="56" customFormat="1" ht="60" customHeight="1" x14ac:dyDescent="0.35">
      <c r="A61" s="51"/>
      <c r="B61" s="41"/>
      <c r="C61" s="42"/>
      <c r="D61" s="43"/>
      <c r="E61" s="44"/>
      <c r="F61" s="45"/>
      <c r="G61" s="45"/>
      <c r="H61" s="45"/>
      <c r="I61" s="45"/>
      <c r="J61" s="46"/>
      <c r="K61" s="46"/>
      <c r="L61" s="309" t="s">
        <v>2</v>
      </c>
      <c r="M61" s="309"/>
      <c r="N61" s="52"/>
      <c r="O61" s="53" t="s">
        <v>17</v>
      </c>
      <c r="P61" s="54" t="s">
        <v>29</v>
      </c>
      <c r="Q61" s="54"/>
      <c r="R61" s="55"/>
      <c r="S61" s="152"/>
      <c r="T61" s="152"/>
    </row>
    <row r="62" spans="1:20" s="23" customFormat="1" ht="30" customHeight="1" thickBot="1" x14ac:dyDescent="0.4">
      <c r="A62" s="57"/>
      <c r="B62" s="310" t="s">
        <v>83</v>
      </c>
      <c r="C62" s="310"/>
      <c r="D62" s="310"/>
      <c r="E62" s="187"/>
      <c r="F62" s="3"/>
      <c r="G62" s="58"/>
      <c r="H62" s="185" t="s">
        <v>7</v>
      </c>
      <c r="I62" s="185"/>
      <c r="J62" s="185" t="s">
        <v>9</v>
      </c>
      <c r="K62" s="185" t="s">
        <v>8</v>
      </c>
      <c r="L62" s="185" t="s">
        <v>39</v>
      </c>
      <c r="M62" s="185" t="s">
        <v>38</v>
      </c>
      <c r="N62" s="59"/>
      <c r="O62" s="60">
        <v>955</v>
      </c>
      <c r="P62" s="206" t="s">
        <v>32</v>
      </c>
      <c r="Q62" s="61"/>
      <c r="R62" s="62"/>
      <c r="S62" s="153"/>
      <c r="T62" s="153"/>
    </row>
    <row r="63" spans="1:20" s="23" customFormat="1" ht="30" customHeight="1" x14ac:dyDescent="0.35">
      <c r="A63" s="57"/>
      <c r="B63" s="310" t="s">
        <v>15</v>
      </c>
      <c r="C63" s="310"/>
      <c r="D63" s="310"/>
      <c r="E63" s="123"/>
      <c r="F63" s="3"/>
      <c r="G63" s="58"/>
      <c r="H63" s="63" t="s">
        <v>52</v>
      </c>
      <c r="I63" s="64"/>
      <c r="J63" s="65"/>
      <c r="K63" s="65"/>
      <c r="L63" s="65"/>
      <c r="M63" s="66">
        <v>0</v>
      </c>
      <c r="N63" s="59"/>
      <c r="O63" s="60">
        <v>889</v>
      </c>
      <c r="P63" s="206" t="s">
        <v>18</v>
      </c>
      <c r="Q63" s="61"/>
      <c r="R63" s="62"/>
      <c r="S63" s="153"/>
      <c r="T63" s="153"/>
    </row>
    <row r="64" spans="1:20" s="23" customFormat="1" ht="30" customHeight="1" x14ac:dyDescent="0.35">
      <c r="A64" s="57">
        <v>1500</v>
      </c>
      <c r="B64" s="310" t="s">
        <v>84</v>
      </c>
      <c r="C64" s="310"/>
      <c r="D64" s="310"/>
      <c r="E64" s="123"/>
      <c r="F64" s="67"/>
      <c r="G64" s="58"/>
      <c r="H64" s="68"/>
      <c r="I64" s="69"/>
      <c r="J64" s="70"/>
      <c r="K64" s="70"/>
      <c r="L64" s="70"/>
      <c r="M64" s="71"/>
      <c r="N64" s="59"/>
      <c r="O64" s="60">
        <v>847</v>
      </c>
      <c r="P64" s="207" t="s">
        <v>19</v>
      </c>
      <c r="Q64" s="72"/>
      <c r="R64" s="62"/>
      <c r="S64" s="153"/>
      <c r="T64" s="153"/>
    </row>
    <row r="65" spans="1:22" s="23" customFormat="1" ht="30" customHeight="1" x14ac:dyDescent="0.35">
      <c r="A65" s="73">
        <v>1017.6052631578947</v>
      </c>
      <c r="B65" s="308" t="s">
        <v>30</v>
      </c>
      <c r="C65" s="308"/>
      <c r="D65" s="308"/>
      <c r="E65" s="175"/>
      <c r="F65" s="3"/>
      <c r="G65" s="58"/>
      <c r="H65" s="74"/>
      <c r="I65" s="75"/>
      <c r="J65" s="76"/>
      <c r="K65" s="76"/>
      <c r="L65" s="76"/>
      <c r="M65" s="77"/>
      <c r="N65" s="78"/>
      <c r="O65" s="79">
        <v>769</v>
      </c>
      <c r="P65" s="208" t="s">
        <v>44</v>
      </c>
      <c r="Q65" s="80"/>
      <c r="R65" s="62"/>
      <c r="S65" s="153"/>
      <c r="T65" s="153"/>
    </row>
    <row r="66" spans="1:22" s="23" customFormat="1" ht="30" customHeight="1" x14ac:dyDescent="0.35">
      <c r="A66" s="73">
        <v>1255.487012987013</v>
      </c>
      <c r="B66" s="300" t="s">
        <v>31</v>
      </c>
      <c r="C66" s="300"/>
      <c r="D66" s="300"/>
      <c r="E66" s="176"/>
      <c r="F66" s="58"/>
      <c r="G66" s="3"/>
      <c r="H66" s="81" t="s">
        <v>53</v>
      </c>
      <c r="I66" s="82"/>
      <c r="J66" s="83">
        <v>401000</v>
      </c>
      <c r="K66" s="83">
        <v>27500</v>
      </c>
      <c r="L66" s="83">
        <v>105645</v>
      </c>
      <c r="M66" s="84">
        <v>108300</v>
      </c>
      <c r="N66" s="59"/>
      <c r="O66" s="85">
        <v>735</v>
      </c>
      <c r="P66" s="209" t="s">
        <v>20</v>
      </c>
      <c r="Q66" s="86"/>
      <c r="R66" s="62"/>
      <c r="S66" s="153"/>
      <c r="T66" s="153"/>
    </row>
    <row r="67" spans="1:22" s="23" customFormat="1" ht="30" customHeight="1" x14ac:dyDescent="0.35">
      <c r="A67" s="87"/>
      <c r="B67" s="303"/>
      <c r="C67" s="303"/>
      <c r="D67" s="303"/>
      <c r="E67" s="177"/>
      <c r="F67" s="58"/>
      <c r="G67" s="3"/>
      <c r="H67" s="81"/>
      <c r="I67" s="82"/>
      <c r="J67" s="83"/>
      <c r="K67" s="83"/>
      <c r="L67" s="83"/>
      <c r="M67" s="84"/>
      <c r="N67" s="59"/>
      <c r="O67" s="85">
        <v>663</v>
      </c>
      <c r="P67" s="209" t="s">
        <v>21</v>
      </c>
      <c r="Q67" s="86"/>
      <c r="R67" s="62"/>
      <c r="S67" s="153"/>
      <c r="T67" s="153"/>
    </row>
    <row r="68" spans="1:22" s="23" customFormat="1" ht="30" customHeight="1" x14ac:dyDescent="0.35">
      <c r="A68" s="87"/>
      <c r="B68" s="186"/>
      <c r="C68" s="186"/>
      <c r="D68" s="186"/>
      <c r="E68" s="177"/>
      <c r="F68" s="58"/>
      <c r="G68" s="3"/>
      <c r="H68" s="81"/>
      <c r="I68" s="82"/>
      <c r="J68" s="83"/>
      <c r="K68" s="83"/>
      <c r="L68" s="83"/>
      <c r="M68" s="88"/>
      <c r="N68" s="89"/>
      <c r="O68" s="90">
        <v>537</v>
      </c>
      <c r="P68" s="206" t="s">
        <v>22</v>
      </c>
      <c r="Q68" s="86"/>
      <c r="R68" s="62"/>
      <c r="S68" s="153"/>
      <c r="T68" s="153"/>
    </row>
    <row r="69" spans="1:22" s="23" customFormat="1" ht="30" customHeight="1" x14ac:dyDescent="0.35">
      <c r="A69" s="87"/>
      <c r="B69" s="303"/>
      <c r="C69" s="303"/>
      <c r="D69" s="303"/>
      <c r="E69" s="177"/>
      <c r="F69" s="58"/>
      <c r="G69" s="3"/>
      <c r="H69" s="92"/>
      <c r="I69" s="93"/>
      <c r="J69" s="94"/>
      <c r="K69" s="94"/>
      <c r="L69" s="94"/>
      <c r="M69" s="95"/>
      <c r="N69" s="96"/>
      <c r="O69" s="90">
        <v>438</v>
      </c>
      <c r="P69" s="208" t="s">
        <v>46</v>
      </c>
      <c r="Q69" s="91"/>
      <c r="R69" s="62"/>
      <c r="S69" s="153"/>
      <c r="T69" s="153"/>
    </row>
    <row r="70" spans="1:22" s="23" customFormat="1" ht="30" customHeight="1" x14ac:dyDescent="0.35">
      <c r="A70" s="87"/>
      <c r="B70" s="186"/>
      <c r="C70" s="186"/>
      <c r="D70" s="98"/>
      <c r="E70" s="177"/>
      <c r="F70" s="58"/>
      <c r="G70" s="3"/>
      <c r="H70" s="99" t="s">
        <v>54</v>
      </c>
      <c r="I70" s="100"/>
      <c r="J70" s="101"/>
      <c r="K70" s="101">
        <v>15460</v>
      </c>
      <c r="L70" s="101">
        <v>87700</v>
      </c>
      <c r="M70" s="102">
        <v>87700</v>
      </c>
      <c r="N70" s="89"/>
      <c r="O70" s="90">
        <v>437</v>
      </c>
      <c r="P70" s="207" t="s">
        <v>23</v>
      </c>
      <c r="Q70" s="97"/>
      <c r="R70" s="62"/>
      <c r="S70" s="153"/>
      <c r="T70" s="153"/>
    </row>
    <row r="71" spans="1:22" s="23" customFormat="1" ht="30" customHeight="1" x14ac:dyDescent="0.35">
      <c r="A71" s="104"/>
      <c r="B71" s="105"/>
      <c r="C71" s="105"/>
      <c r="D71" s="106"/>
      <c r="E71" s="185"/>
      <c r="F71" s="3"/>
      <c r="G71" s="3"/>
      <c r="H71" s="304"/>
      <c r="I71" s="305"/>
      <c r="J71" s="101"/>
      <c r="K71" s="101"/>
      <c r="L71" s="101"/>
      <c r="M71" s="102"/>
      <c r="N71" s="89"/>
      <c r="O71" s="107">
        <v>364</v>
      </c>
      <c r="P71" s="207" t="s">
        <v>24</v>
      </c>
      <c r="Q71" s="103"/>
      <c r="R71" s="62"/>
      <c r="S71" s="153"/>
      <c r="T71" s="153"/>
    </row>
    <row r="72" spans="1:22" s="23" customFormat="1" ht="30" customHeight="1" thickBot="1" x14ac:dyDescent="0.4">
      <c r="A72" s="108"/>
      <c r="B72" s="3"/>
      <c r="C72" s="109"/>
      <c r="D72" s="110"/>
      <c r="E72" s="185"/>
      <c r="F72" s="198"/>
      <c r="G72" s="3"/>
      <c r="H72" s="306"/>
      <c r="I72" s="307"/>
      <c r="J72" s="111"/>
      <c r="K72" s="111"/>
      <c r="L72" s="111"/>
      <c r="M72" s="112"/>
      <c r="N72" s="113"/>
      <c r="O72" s="114">
        <v>304</v>
      </c>
      <c r="P72" s="207" t="s">
        <v>25</v>
      </c>
      <c r="Q72" s="103"/>
      <c r="R72" s="62"/>
      <c r="S72" s="153"/>
      <c r="T72" s="153"/>
    </row>
    <row r="73" spans="1:22" s="23" customFormat="1" ht="30" customHeight="1" x14ac:dyDescent="0.35">
      <c r="A73" s="301" t="s">
        <v>119</v>
      </c>
      <c r="B73" s="302"/>
      <c r="C73" s="302"/>
      <c r="D73" s="302"/>
      <c r="E73" s="178"/>
      <c r="F73" s="3"/>
      <c r="G73" s="41" t="s">
        <v>5</v>
      </c>
      <c r="H73" s="44" t="s">
        <v>10</v>
      </c>
      <c r="I73" s="44"/>
      <c r="J73" s="116">
        <v>401000</v>
      </c>
      <c r="K73" s="116">
        <v>42960</v>
      </c>
      <c r="L73" s="116">
        <v>193345</v>
      </c>
      <c r="M73" s="116">
        <v>196000</v>
      </c>
      <c r="N73" s="117"/>
      <c r="O73" s="118">
        <v>265</v>
      </c>
      <c r="P73" s="208" t="s">
        <v>45</v>
      </c>
      <c r="Q73" s="115"/>
      <c r="R73" s="62"/>
      <c r="S73" s="153"/>
      <c r="T73" s="153"/>
    </row>
    <row r="74" spans="1:22" s="23" customFormat="1" ht="30" customHeight="1" x14ac:dyDescent="0.35">
      <c r="A74" s="120"/>
      <c r="B74" s="121"/>
      <c r="C74" s="58"/>
      <c r="D74" s="110"/>
      <c r="E74" s="179"/>
      <c r="F74" s="3"/>
      <c r="G74" s="3"/>
      <c r="H74" s="3"/>
      <c r="I74" s="3"/>
      <c r="J74" s="3"/>
      <c r="K74" s="3"/>
      <c r="L74" s="3"/>
      <c r="M74" s="3"/>
      <c r="N74" s="113"/>
      <c r="O74" s="114">
        <v>230</v>
      </c>
      <c r="P74" s="207" t="s">
        <v>26</v>
      </c>
      <c r="Q74" s="119"/>
      <c r="R74" s="62"/>
      <c r="S74" s="153"/>
      <c r="T74" s="153"/>
    </row>
    <row r="75" spans="1:22" s="122" customFormat="1" ht="30" customHeight="1" x14ac:dyDescent="0.35">
      <c r="A75" s="120"/>
      <c r="B75" s="121"/>
      <c r="C75" s="58"/>
      <c r="D75" s="110"/>
      <c r="E75" s="179"/>
      <c r="F75" s="3"/>
      <c r="G75" s="3"/>
      <c r="H75" s="3"/>
      <c r="I75" s="3"/>
      <c r="J75" s="3"/>
      <c r="K75" s="3"/>
      <c r="L75" s="3"/>
      <c r="M75" s="3"/>
      <c r="N75" s="113"/>
      <c r="O75" s="114">
        <v>95</v>
      </c>
      <c r="P75" s="207" t="s">
        <v>27</v>
      </c>
      <c r="Q75" s="190"/>
      <c r="R75" s="4"/>
      <c r="S75" s="154"/>
      <c r="T75" s="154"/>
    </row>
    <row r="76" spans="1:22" s="3" customFormat="1" ht="30" customHeight="1" x14ac:dyDescent="0.35">
      <c r="A76" s="120"/>
      <c r="B76" s="121"/>
      <c r="C76" s="58"/>
      <c r="D76" s="110"/>
      <c r="E76" s="179"/>
      <c r="N76" s="113"/>
      <c r="O76" s="123">
        <v>10</v>
      </c>
      <c r="P76" s="209" t="s">
        <v>28</v>
      </c>
      <c r="Q76" s="115"/>
      <c r="R76" s="62"/>
      <c r="S76" s="148"/>
      <c r="T76" s="148"/>
    </row>
    <row r="77" spans="1:22" s="3" customFormat="1" ht="27" customHeight="1" x14ac:dyDescent="0.35">
      <c r="A77" s="5"/>
      <c r="E77" s="179"/>
      <c r="Q77" s="124"/>
      <c r="R77" s="62"/>
      <c r="S77" s="148"/>
      <c r="T77" s="148"/>
    </row>
    <row r="78" spans="1:22" s="3" customFormat="1" ht="27" customHeight="1" x14ac:dyDescent="0.35">
      <c r="A78" s="5"/>
      <c r="B78" s="125"/>
      <c r="C78" s="125"/>
      <c r="D78" s="126"/>
      <c r="E78" s="180"/>
      <c r="F78" s="125"/>
      <c r="G78" s="125"/>
      <c r="H78" s="125"/>
      <c r="I78" s="125"/>
      <c r="J78" s="125"/>
      <c r="K78" s="125"/>
      <c r="L78" s="125"/>
      <c r="M78" s="125"/>
      <c r="N78" s="125"/>
      <c r="P78" s="148"/>
      <c r="R78" s="62"/>
      <c r="S78" s="148"/>
      <c r="T78" s="148"/>
    </row>
    <row r="79" spans="1:22" s="3" customFormat="1" ht="27" customHeight="1" x14ac:dyDescent="0.35">
      <c r="A79" s="127"/>
      <c r="B79" s="128"/>
      <c r="C79" s="129"/>
      <c r="D79" s="130"/>
      <c r="E79" s="129"/>
      <c r="F79" s="131"/>
      <c r="G79" s="131"/>
      <c r="H79" s="131"/>
      <c r="I79" s="129"/>
      <c r="J79" s="129"/>
      <c r="K79" s="129"/>
      <c r="L79" s="132"/>
      <c r="M79" s="131"/>
      <c r="N79" s="131"/>
      <c r="O79" s="129"/>
      <c r="P79" s="133"/>
      <c r="Q79" s="190"/>
      <c r="R79" s="4"/>
      <c r="S79" s="148"/>
      <c r="T79" s="148"/>
    </row>
    <row r="80" spans="1:22" ht="36" thickBot="1" x14ac:dyDescent="0.4">
      <c r="A80" s="134"/>
      <c r="B80" s="135"/>
      <c r="C80" s="136"/>
      <c r="D80" s="137"/>
      <c r="E80" s="136"/>
      <c r="F80" s="138"/>
      <c r="G80" s="138"/>
      <c r="H80" s="138"/>
      <c r="I80" s="136"/>
      <c r="J80" s="136"/>
      <c r="K80" s="136"/>
      <c r="L80" s="139"/>
      <c r="M80" s="138"/>
      <c r="N80" s="138"/>
      <c r="O80" s="136"/>
      <c r="P80" s="140"/>
      <c r="Q80" s="199"/>
      <c r="R80" s="141"/>
      <c r="S80" s="146"/>
      <c r="T80" s="146"/>
      <c r="U80" s="22"/>
      <c r="V80" s="22"/>
    </row>
  </sheetData>
  <mergeCells count="49">
    <mergeCell ref="A25:L25"/>
    <mergeCell ref="B66:D66"/>
    <mergeCell ref="A73:D73"/>
    <mergeCell ref="B69:D69"/>
    <mergeCell ref="B67:D67"/>
    <mergeCell ref="H71:I71"/>
    <mergeCell ref="H72:I72"/>
    <mergeCell ref="B65:D65"/>
    <mergeCell ref="L61:M61"/>
    <mergeCell ref="B64:D64"/>
    <mergeCell ref="A58:L58"/>
    <mergeCell ref="A49:L49"/>
    <mergeCell ref="A54:L54"/>
    <mergeCell ref="B63:D63"/>
    <mergeCell ref="B62:D62"/>
    <mergeCell ref="A52:L52"/>
    <mergeCell ref="N9:N10"/>
    <mergeCell ref="L9:L10"/>
    <mergeCell ref="M9:M10"/>
    <mergeCell ref="K9:K10"/>
    <mergeCell ref="J9:J10"/>
    <mergeCell ref="A18:L18"/>
    <mergeCell ref="F9:F10"/>
    <mergeCell ref="D8:D10"/>
    <mergeCell ref="C8:C10"/>
    <mergeCell ref="A8:A10"/>
    <mergeCell ref="A14:L14"/>
    <mergeCell ref="A46:L46"/>
    <mergeCell ref="A1:O1"/>
    <mergeCell ref="A2:O2"/>
    <mergeCell ref="A3:O3"/>
    <mergeCell ref="A4:O4"/>
    <mergeCell ref="A7:O7"/>
    <mergeCell ref="E6:H6"/>
    <mergeCell ref="A22:L22"/>
    <mergeCell ref="A12:L12"/>
    <mergeCell ref="G9:G10"/>
    <mergeCell ref="H9:H10"/>
    <mergeCell ref="E8:E10"/>
    <mergeCell ref="F8:G8"/>
    <mergeCell ref="H8:J8"/>
    <mergeCell ref="B8:B10"/>
    <mergeCell ref="I9:I10"/>
    <mergeCell ref="A29:L29"/>
    <mergeCell ref="A33:L33"/>
    <mergeCell ref="A43:L43"/>
    <mergeCell ref="A41:L41"/>
    <mergeCell ref="A36:L36"/>
    <mergeCell ref="A38:L38"/>
  </mergeCells>
  <printOptions horizontalCentered="1"/>
  <pageMargins left="0.2" right="0.2" top="0.75" bottom="0.75" header="0.3" footer="0.3"/>
  <pageSetup paperSize="17" scale="25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ED96-0028-47A7-8BD9-D7A08CD71D4A}">
  <dimension ref="A1:O47"/>
  <sheetViews>
    <sheetView workbookViewId="0">
      <selection activeCell="B50" sqref="B50"/>
    </sheetView>
  </sheetViews>
  <sheetFormatPr baseColWidth="10" defaultColWidth="8.83203125" defaultRowHeight="16" x14ac:dyDescent="0.2"/>
  <cols>
    <col min="1" max="1" width="13.1640625" style="171" customWidth="1"/>
    <col min="2" max="4" width="16.5" style="170" customWidth="1"/>
    <col min="5" max="5" width="28.33203125" style="170" bestFit="1" customWidth="1"/>
    <col min="6" max="9" width="8.83203125" style="170"/>
    <col min="10" max="10" width="11.6640625" style="170" bestFit="1" customWidth="1"/>
    <col min="11" max="11" width="11.6640625" style="183" bestFit="1" customWidth="1"/>
    <col min="12" max="12" width="9.33203125" style="183" bestFit="1" customWidth="1"/>
    <col min="13" max="14" width="8.83203125" style="170"/>
    <col min="15" max="15" width="10.5" style="170" bestFit="1" customWidth="1"/>
    <col min="16" max="16384" width="8.83203125" style="170"/>
  </cols>
  <sheetData>
    <row r="1" spans="1:15" x14ac:dyDescent="0.2">
      <c r="A1" s="172" t="s">
        <v>75</v>
      </c>
      <c r="B1" s="173"/>
      <c r="C1" s="173" t="s">
        <v>77</v>
      </c>
      <c r="D1" s="170">
        <v>1500</v>
      </c>
      <c r="E1" s="173" t="s">
        <v>76</v>
      </c>
      <c r="F1" s="173"/>
      <c r="G1" s="173" t="s">
        <v>78</v>
      </c>
      <c r="H1" s="173"/>
      <c r="I1" s="173"/>
    </row>
    <row r="2" spans="1:15" x14ac:dyDescent="0.2">
      <c r="A2" s="171">
        <v>44758</v>
      </c>
      <c r="E2" s="170" t="s">
        <v>93</v>
      </c>
      <c r="F2" s="173"/>
      <c r="G2" s="170">
        <v>2</v>
      </c>
      <c r="H2" s="170">
        <v>2</v>
      </c>
      <c r="J2" s="183"/>
      <c r="O2" s="183">
        <v>44753</v>
      </c>
    </row>
    <row r="3" spans="1:15" x14ac:dyDescent="0.2">
      <c r="A3" s="171">
        <v>44759</v>
      </c>
      <c r="D3" s="170" t="s">
        <v>94</v>
      </c>
      <c r="E3" s="170" t="s">
        <v>60</v>
      </c>
      <c r="F3" s="170">
        <v>10300</v>
      </c>
      <c r="G3" s="170">
        <f t="shared" ref="G3:G21" si="0">F3/D$1</f>
        <v>6.8666666666666663</v>
      </c>
      <c r="H3" s="170">
        <f>IF(D3="First Job",ROUNDUP(G3,0)+1,ROUNDUP(G3,0))</f>
        <v>8</v>
      </c>
      <c r="J3" s="183">
        <v>44761</v>
      </c>
      <c r="K3" s="183">
        <f>COUNTIFS(A$2:A$47,"&gt;"&amp;J3,A$2:A$47,"&lt;"&amp;J3+H3)+H3+J3-1</f>
        <v>44768</v>
      </c>
      <c r="O3" s="183">
        <f>IF(COUNTIF(A2:A47,O2+6),IF(COUNTIF(A2:A47,O2+7),O2+8,O2+7),O2+6)</f>
        <v>44760</v>
      </c>
    </row>
    <row r="4" spans="1:15" x14ac:dyDescent="0.2">
      <c r="A4" s="171">
        <v>44772</v>
      </c>
      <c r="E4" s="170" t="s">
        <v>63</v>
      </c>
      <c r="F4" s="170">
        <v>12000</v>
      </c>
      <c r="G4" s="170">
        <f t="shared" si="0"/>
        <v>8</v>
      </c>
      <c r="H4" s="170">
        <f>IF(OR(ROUNDUP(G4,0)=G4,ROUNDUP(G4,0)-G4&lt;0.25),ROUNDUP(G4,0)+1,ROUNDUP(G4,0))</f>
        <v>9</v>
      </c>
      <c r="J4" s="183">
        <f t="shared" ref="J4:J21" si="1">IF(COUNTIF(A$2:A$47,K3+1),IF(COUNTIF(A$2:A$47,K3+2),K3+8,K3+3),K3+1)</f>
        <v>44769</v>
      </c>
      <c r="K4" s="183">
        <f>COUNTIFS(A$2:A$47,"&gt;"&amp;J4,A$2:A$47,"&lt;"&amp;J4+H4)+H4+J4-1</f>
        <v>44779</v>
      </c>
    </row>
    <row r="5" spans="1:15" x14ac:dyDescent="0.2">
      <c r="A5" s="171">
        <v>44773</v>
      </c>
      <c r="E5" s="170" t="s">
        <v>64</v>
      </c>
      <c r="F5" s="170">
        <v>10000</v>
      </c>
      <c r="G5" s="170">
        <f t="shared" si="0"/>
        <v>6.666666666666667</v>
      </c>
      <c r="H5" s="170">
        <f t="shared" ref="H5:H21" si="2">IF(D5="First Job",ROUNDUP(G5,0)+1,ROUNDUP(G5,0))</f>
        <v>7</v>
      </c>
      <c r="J5" s="183">
        <f t="shared" si="1"/>
        <v>44780</v>
      </c>
      <c r="K5" s="183">
        <f>COUNTIFS(A$2:A$47,"&gt;"&amp;J5,A$2:A$47,"&lt;="&amp;J5+H5)+H5+J5-1</f>
        <v>44788</v>
      </c>
    </row>
    <row r="6" spans="1:15" x14ac:dyDescent="0.2">
      <c r="A6" s="171">
        <v>44786</v>
      </c>
      <c r="E6" s="170" t="s">
        <v>65</v>
      </c>
      <c r="F6" s="170">
        <v>6500</v>
      </c>
      <c r="G6" s="170">
        <f t="shared" si="0"/>
        <v>4.333333333333333</v>
      </c>
      <c r="H6" s="170">
        <f t="shared" si="2"/>
        <v>5</v>
      </c>
      <c r="J6" s="183">
        <f t="shared" si="1"/>
        <v>44789</v>
      </c>
      <c r="K6" s="183">
        <f t="shared" ref="K6:K21" si="3">COUNTIFS(A$2:A$47,"&gt;"&amp;J6,A$2:A$47,"&lt;="&amp;J6+H6)+H6+J6-1</f>
        <v>44793</v>
      </c>
    </row>
    <row r="7" spans="1:15" x14ac:dyDescent="0.2">
      <c r="A7" s="171">
        <v>44787</v>
      </c>
      <c r="E7" s="170" t="s">
        <v>58</v>
      </c>
      <c r="F7" s="170">
        <v>14400</v>
      </c>
      <c r="G7" s="170">
        <f t="shared" si="0"/>
        <v>9.6</v>
      </c>
      <c r="H7" s="170">
        <f t="shared" si="2"/>
        <v>10</v>
      </c>
      <c r="J7" s="183">
        <f t="shared" si="1"/>
        <v>44794</v>
      </c>
      <c r="K7" s="183">
        <f t="shared" si="3"/>
        <v>44805</v>
      </c>
      <c r="M7" s="170">
        <f>COUNTIFS(A2:A47,"&gt;"&amp;#REF!,A2:A47,"&lt;"&amp;#REF!+#REF!)</f>
        <v>0</v>
      </c>
    </row>
    <row r="8" spans="1:15" x14ac:dyDescent="0.2">
      <c r="A8" s="171">
        <v>44800</v>
      </c>
      <c r="E8" s="170" t="s">
        <v>57</v>
      </c>
      <c r="F8" s="170">
        <v>7000</v>
      </c>
      <c r="G8" s="170">
        <f t="shared" si="0"/>
        <v>4.666666666666667</v>
      </c>
      <c r="H8" s="170">
        <f t="shared" si="2"/>
        <v>5</v>
      </c>
      <c r="J8" s="183">
        <f t="shared" si="1"/>
        <v>44806</v>
      </c>
      <c r="K8" s="183">
        <f t="shared" si="3"/>
        <v>44810</v>
      </c>
    </row>
    <row r="9" spans="1:15" x14ac:dyDescent="0.2">
      <c r="A9" s="171">
        <v>44801</v>
      </c>
      <c r="E9" s="170" t="s">
        <v>66</v>
      </c>
      <c r="F9" s="170">
        <v>18400</v>
      </c>
      <c r="G9" s="170">
        <f t="shared" si="0"/>
        <v>12.266666666666667</v>
      </c>
      <c r="H9" s="170">
        <f t="shared" si="2"/>
        <v>13</v>
      </c>
      <c r="J9" s="183">
        <f t="shared" si="1"/>
        <v>44811</v>
      </c>
      <c r="K9" s="183">
        <f t="shared" si="3"/>
        <v>44825</v>
      </c>
    </row>
    <row r="10" spans="1:15" x14ac:dyDescent="0.2">
      <c r="A10" s="171">
        <v>44814</v>
      </c>
      <c r="E10" s="170" t="s">
        <v>67</v>
      </c>
      <c r="F10" s="170">
        <v>8900</v>
      </c>
      <c r="G10" s="170">
        <f t="shared" si="0"/>
        <v>5.9333333333333336</v>
      </c>
      <c r="H10" s="170">
        <f t="shared" si="2"/>
        <v>6</v>
      </c>
      <c r="J10" s="183">
        <f t="shared" si="1"/>
        <v>44826</v>
      </c>
      <c r="K10" s="183">
        <f t="shared" si="3"/>
        <v>44833</v>
      </c>
    </row>
    <row r="11" spans="1:15" x14ac:dyDescent="0.2">
      <c r="A11" s="171">
        <v>44815</v>
      </c>
      <c r="E11" s="170" t="s">
        <v>68</v>
      </c>
      <c r="F11" s="170">
        <v>2600</v>
      </c>
      <c r="G11" s="170">
        <f t="shared" si="0"/>
        <v>1.7333333333333334</v>
      </c>
      <c r="H11" s="170">
        <f t="shared" si="2"/>
        <v>2</v>
      </c>
      <c r="J11" s="183">
        <f t="shared" si="1"/>
        <v>44834</v>
      </c>
      <c r="K11" s="183">
        <f t="shared" si="3"/>
        <v>44835</v>
      </c>
    </row>
    <row r="12" spans="1:15" x14ac:dyDescent="0.2">
      <c r="A12" s="171">
        <v>44828</v>
      </c>
      <c r="E12" s="170" t="s">
        <v>50</v>
      </c>
      <c r="F12" s="170">
        <v>17900</v>
      </c>
      <c r="G12" s="170">
        <f t="shared" si="0"/>
        <v>11.933333333333334</v>
      </c>
      <c r="H12" s="170">
        <f t="shared" si="2"/>
        <v>12</v>
      </c>
      <c r="J12" s="183">
        <f t="shared" si="1"/>
        <v>44836</v>
      </c>
      <c r="K12" s="183">
        <f t="shared" si="3"/>
        <v>44849</v>
      </c>
    </row>
    <row r="13" spans="1:15" x14ac:dyDescent="0.2">
      <c r="A13" s="171">
        <v>44829</v>
      </c>
      <c r="E13" s="170" t="s">
        <v>85</v>
      </c>
      <c r="F13" s="170">
        <v>7200</v>
      </c>
      <c r="G13" s="170">
        <f t="shared" si="0"/>
        <v>4.8</v>
      </c>
      <c r="H13" s="170">
        <f t="shared" si="2"/>
        <v>5</v>
      </c>
      <c r="J13" s="183">
        <f t="shared" si="1"/>
        <v>44850</v>
      </c>
      <c r="K13" s="183">
        <f t="shared" si="3"/>
        <v>44854</v>
      </c>
    </row>
    <row r="14" spans="1:15" x14ac:dyDescent="0.2">
      <c r="A14" s="171">
        <v>44842</v>
      </c>
      <c r="E14" s="170" t="s">
        <v>86</v>
      </c>
      <c r="F14" s="170">
        <v>9800</v>
      </c>
      <c r="G14" s="170">
        <f t="shared" si="0"/>
        <v>6.5333333333333332</v>
      </c>
      <c r="H14" s="170">
        <f t="shared" si="2"/>
        <v>7</v>
      </c>
      <c r="J14" s="183">
        <f t="shared" si="1"/>
        <v>44855</v>
      </c>
      <c r="K14" s="183">
        <f t="shared" si="3"/>
        <v>44863</v>
      </c>
    </row>
    <row r="15" spans="1:15" x14ac:dyDescent="0.2">
      <c r="A15" s="171">
        <v>44843</v>
      </c>
      <c r="E15" s="170" t="s">
        <v>87</v>
      </c>
      <c r="F15" s="170">
        <v>12500</v>
      </c>
      <c r="G15" s="170">
        <f t="shared" si="0"/>
        <v>8.3333333333333339</v>
      </c>
      <c r="H15" s="170">
        <f t="shared" si="2"/>
        <v>9</v>
      </c>
      <c r="J15" s="183">
        <f t="shared" si="1"/>
        <v>44864</v>
      </c>
      <c r="K15" s="183">
        <f t="shared" si="3"/>
        <v>44874</v>
      </c>
    </row>
    <row r="16" spans="1:15" x14ac:dyDescent="0.2">
      <c r="A16" s="171">
        <v>44856</v>
      </c>
      <c r="E16" s="170" t="s">
        <v>70</v>
      </c>
      <c r="F16" s="170">
        <v>11900</v>
      </c>
      <c r="G16" s="170">
        <f t="shared" si="0"/>
        <v>7.9333333333333336</v>
      </c>
      <c r="H16" s="170">
        <f t="shared" si="2"/>
        <v>8</v>
      </c>
      <c r="J16" s="183">
        <f t="shared" si="1"/>
        <v>44875</v>
      </c>
      <c r="K16" s="183">
        <f t="shared" si="3"/>
        <v>44882</v>
      </c>
    </row>
    <row r="17" spans="1:11" x14ac:dyDescent="0.2">
      <c r="A17" s="171">
        <v>44857</v>
      </c>
      <c r="E17" s="170" t="s">
        <v>51</v>
      </c>
      <c r="F17" s="170">
        <v>5600</v>
      </c>
      <c r="G17" s="170">
        <f t="shared" si="0"/>
        <v>3.7333333333333334</v>
      </c>
      <c r="H17" s="170">
        <f t="shared" si="2"/>
        <v>4</v>
      </c>
      <c r="J17" s="183">
        <f t="shared" si="1"/>
        <v>44883</v>
      </c>
      <c r="K17" s="183">
        <f t="shared" si="3"/>
        <v>44888</v>
      </c>
    </row>
    <row r="18" spans="1:11" x14ac:dyDescent="0.2">
      <c r="A18" s="171">
        <v>44870</v>
      </c>
      <c r="E18" s="170" t="s">
        <v>72</v>
      </c>
      <c r="F18" s="170">
        <v>15900</v>
      </c>
      <c r="G18" s="170">
        <f t="shared" si="0"/>
        <v>10.6</v>
      </c>
      <c r="H18" s="170">
        <f t="shared" si="2"/>
        <v>11</v>
      </c>
      <c r="J18" s="183">
        <f t="shared" si="1"/>
        <v>44889</v>
      </c>
      <c r="K18" s="183">
        <f t="shared" si="3"/>
        <v>44901</v>
      </c>
    </row>
    <row r="19" spans="1:11" x14ac:dyDescent="0.2">
      <c r="A19" s="171">
        <v>44871</v>
      </c>
      <c r="E19" s="170" t="s">
        <v>73</v>
      </c>
      <c r="F19" s="170">
        <v>6900</v>
      </c>
      <c r="G19" s="170">
        <f t="shared" si="0"/>
        <v>4.5999999999999996</v>
      </c>
      <c r="H19" s="170">
        <f t="shared" si="2"/>
        <v>5</v>
      </c>
      <c r="J19" s="183">
        <f t="shared" si="1"/>
        <v>44902</v>
      </c>
      <c r="K19" s="183">
        <f t="shared" si="3"/>
        <v>44906</v>
      </c>
    </row>
    <row r="20" spans="1:11" x14ac:dyDescent="0.2">
      <c r="A20" s="171">
        <v>44884</v>
      </c>
      <c r="E20" s="170" t="s">
        <v>61</v>
      </c>
      <c r="F20" s="170">
        <v>8500</v>
      </c>
      <c r="G20" s="170">
        <f t="shared" si="0"/>
        <v>5.666666666666667</v>
      </c>
      <c r="H20" s="170">
        <f t="shared" si="2"/>
        <v>6</v>
      </c>
      <c r="J20" s="183">
        <f t="shared" si="1"/>
        <v>44907</v>
      </c>
      <c r="K20" s="183">
        <f t="shared" si="3"/>
        <v>44914</v>
      </c>
    </row>
    <row r="21" spans="1:11" x14ac:dyDescent="0.2">
      <c r="A21" s="171">
        <v>44885</v>
      </c>
      <c r="E21" s="170" t="s">
        <v>62</v>
      </c>
      <c r="F21" s="170">
        <v>9700</v>
      </c>
      <c r="G21" s="170">
        <f t="shared" si="0"/>
        <v>6.4666666666666668</v>
      </c>
      <c r="H21" s="170">
        <f t="shared" si="2"/>
        <v>7</v>
      </c>
      <c r="J21" s="183">
        <f t="shared" si="1"/>
        <v>44915</v>
      </c>
      <c r="K21" s="183">
        <f t="shared" si="3"/>
        <v>44923</v>
      </c>
    </row>
    <row r="22" spans="1:11" x14ac:dyDescent="0.2">
      <c r="A22" s="171">
        <v>44898</v>
      </c>
    </row>
    <row r="23" spans="1:11" x14ac:dyDescent="0.2">
      <c r="A23" s="171">
        <v>44899</v>
      </c>
    </row>
    <row r="24" spans="1:11" x14ac:dyDescent="0.2">
      <c r="A24" s="171">
        <v>44912</v>
      </c>
    </row>
    <row r="25" spans="1:11" x14ac:dyDescent="0.2">
      <c r="A25" s="171">
        <v>44913</v>
      </c>
    </row>
    <row r="26" spans="1:11" x14ac:dyDescent="0.2">
      <c r="A26" s="171">
        <v>44920</v>
      </c>
    </row>
    <row r="27" spans="1:11" x14ac:dyDescent="0.2">
      <c r="A27" s="171">
        <v>44921</v>
      </c>
    </row>
    <row r="28" spans="1:11" x14ac:dyDescent="0.2">
      <c r="A28" s="171">
        <v>44926</v>
      </c>
    </row>
    <row r="29" spans="1:11" x14ac:dyDescent="0.2">
      <c r="A29" s="171">
        <v>44927</v>
      </c>
    </row>
    <row r="30" spans="1:11" x14ac:dyDescent="0.2">
      <c r="A30" s="171">
        <v>44940</v>
      </c>
    </row>
    <row r="31" spans="1:11" x14ac:dyDescent="0.2">
      <c r="A31" s="171">
        <v>44941</v>
      </c>
    </row>
    <row r="32" spans="1:11" x14ac:dyDescent="0.2">
      <c r="A32" s="171">
        <v>44954</v>
      </c>
    </row>
    <row r="33" spans="1:1" x14ac:dyDescent="0.2">
      <c r="A33" s="171">
        <v>44955</v>
      </c>
    </row>
    <row r="34" spans="1:1" x14ac:dyDescent="0.2">
      <c r="A34" s="171">
        <v>44968</v>
      </c>
    </row>
    <row r="35" spans="1:1" x14ac:dyDescent="0.2">
      <c r="A35" s="171">
        <v>44969</v>
      </c>
    </row>
    <row r="36" spans="1:1" x14ac:dyDescent="0.2">
      <c r="A36" s="171">
        <v>44982</v>
      </c>
    </row>
    <row r="37" spans="1:1" x14ac:dyDescent="0.2">
      <c r="A37" s="171">
        <v>44983</v>
      </c>
    </row>
    <row r="38" spans="1:1" x14ac:dyDescent="0.2">
      <c r="A38" s="171">
        <v>44996</v>
      </c>
    </row>
    <row r="39" spans="1:1" x14ac:dyDescent="0.2">
      <c r="A39" s="171">
        <v>44997</v>
      </c>
    </row>
    <row r="40" spans="1:1" x14ac:dyDescent="0.2">
      <c r="A40" s="171">
        <v>45010</v>
      </c>
    </row>
    <row r="41" spans="1:1" x14ac:dyDescent="0.2">
      <c r="A41" s="171">
        <v>45011</v>
      </c>
    </row>
    <row r="42" spans="1:1" x14ac:dyDescent="0.2">
      <c r="A42" s="171">
        <v>45024</v>
      </c>
    </row>
    <row r="43" spans="1:1" x14ac:dyDescent="0.2">
      <c r="A43" s="171">
        <v>45025</v>
      </c>
    </row>
    <row r="44" spans="1:1" x14ac:dyDescent="0.2">
      <c r="A44" s="171">
        <v>45038</v>
      </c>
    </row>
    <row r="45" spans="1:1" x14ac:dyDescent="0.2">
      <c r="A45" s="171">
        <v>45039</v>
      </c>
    </row>
    <row r="46" spans="1:1" x14ac:dyDescent="0.2">
      <c r="A46" s="171">
        <v>45052</v>
      </c>
    </row>
    <row r="47" spans="1:1" x14ac:dyDescent="0.2">
      <c r="A47" s="171">
        <v>45053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4D686-6C9D-4F52-94C8-F5E18B6D3348}">
  <dimension ref="A1:H52"/>
  <sheetViews>
    <sheetView workbookViewId="0">
      <selection activeCell="B50" sqref="B50"/>
    </sheetView>
  </sheetViews>
  <sheetFormatPr baseColWidth="10" defaultColWidth="8.83203125" defaultRowHeight="13" x14ac:dyDescent="0.15"/>
  <cols>
    <col min="1" max="1" width="7.6640625" customWidth="1"/>
    <col min="2" max="2" width="8.1640625" bestFit="1" customWidth="1"/>
    <col min="3" max="3" width="31.33203125" customWidth="1"/>
    <col min="4" max="4" width="9.6640625" customWidth="1"/>
    <col min="8" max="8" width="7.6640625" customWidth="1"/>
  </cols>
  <sheetData>
    <row r="1" spans="1:8" ht="39" customHeight="1" thickBot="1" x14ac:dyDescent="0.2">
      <c r="A1" s="314" t="s">
        <v>102</v>
      </c>
      <c r="B1" s="315"/>
      <c r="C1" s="315"/>
      <c r="D1" s="315"/>
      <c r="E1" s="315"/>
      <c r="F1" s="315"/>
      <c r="G1" s="315"/>
      <c r="H1" s="316"/>
    </row>
    <row r="2" spans="1:8" ht="13.25" customHeight="1" x14ac:dyDescent="0.15">
      <c r="A2" s="217" t="s">
        <v>3</v>
      </c>
      <c r="B2" s="218" t="s">
        <v>16</v>
      </c>
      <c r="C2" s="218" t="s">
        <v>103</v>
      </c>
      <c r="D2" s="218" t="s">
        <v>104</v>
      </c>
      <c r="E2" s="218" t="s">
        <v>2</v>
      </c>
      <c r="F2" s="219" t="s">
        <v>34</v>
      </c>
      <c r="G2" s="219" t="s">
        <v>105</v>
      </c>
      <c r="H2" s="220" t="s">
        <v>3</v>
      </c>
    </row>
    <row r="3" spans="1:8" s="216" customFormat="1" ht="13.25" customHeight="1" x14ac:dyDescent="0.15">
      <c r="A3" s="229">
        <f>IF(ISNUMBER('Revetment Schedule w Formulas'!$A13),'Revetment Schedule w Formulas'!A13,"")</f>
        <v>578.6</v>
      </c>
      <c r="B3" s="230" t="str">
        <f>IF(ISNUMBER('Revetment Schedule w Formulas'!$A13),'Revetment Schedule w Formulas'!B13,"")</f>
        <v>R</v>
      </c>
      <c r="C3" s="230" t="str">
        <f>IF(ISNUMBER('Revetment Schedule w Formulas'!A13)=TRUE,'Revetment Schedule w Formulas'!$D13,'Revetment Schedule w Formulas'!$A13)</f>
        <v>OZARK M1</v>
      </c>
      <c r="D3" s="230">
        <f>IF(ISNUMBER('Revetment Schedule w Formulas'!$A13),IF('Revetment Schedule w Formulas'!K13&gt;0,'Revetment Schedule w Formulas'!K13,""),"")</f>
        <v>2600</v>
      </c>
      <c r="E3" s="230">
        <f>IF(ISNUMBER('Revetment Schedule w Formulas'!$A13),IF('Revetment Schedule w Formulas'!L13&gt;0,'Revetment Schedule w Formulas'!L13,""),"")</f>
        <v>10169</v>
      </c>
      <c r="F3" s="231">
        <f>'Revetment Schedule w Formulas'!M13</f>
        <v>44763</v>
      </c>
      <c r="G3" s="231">
        <f>'Revetment Schedule w Formulas'!N13</f>
        <v>44771</v>
      </c>
      <c r="H3" s="232">
        <f>IF(ISNUMBER('Revetment Schedule w Formulas'!$A13),'Revetment Schedule w Formulas'!O13,"")</f>
        <v>578.6</v>
      </c>
    </row>
    <row r="4" spans="1:8" s="210" customFormat="1" ht="13.25" customHeight="1" x14ac:dyDescent="0.15">
      <c r="A4" s="221" t="str">
        <f>IF(ISNUMBER('Revetment Schedule w Formulas'!$A14),'Revetment Schedule w Formulas'!A14,"")</f>
        <v/>
      </c>
      <c r="B4" s="222" t="str">
        <f>IF(ISNUMBER('Revetment Schedule w Formulas'!$A14),'Revetment Schedule w Formulas'!B14,"")</f>
        <v/>
      </c>
      <c r="C4" s="222" t="str">
        <f>IF(ISNUMBER('Revetment Schedule w Formulas'!A14)=TRUE,'Revetment Schedule w Formulas'!$D14,'Revetment Schedule w Formulas'!$A14)</f>
        <v>NO WORK FOR MSU - OFF DAYS</v>
      </c>
      <c r="D4" s="222" t="str">
        <f>IF(ISNUMBER('Revetment Schedule w Formulas'!$A14),IF('Revetment Schedule w Formulas'!K14&gt;0,'Revetment Schedule w Formulas'!K14,""),"")</f>
        <v/>
      </c>
      <c r="E4" s="222" t="str">
        <f>IF(ISNUMBER('Revetment Schedule w Formulas'!$A14),IF('Revetment Schedule w Formulas'!L14&gt;0,'Revetment Schedule w Formulas'!L14,""),"")</f>
        <v/>
      </c>
      <c r="F4" s="223">
        <f>'Revetment Schedule w Formulas'!M14</f>
        <v>44772</v>
      </c>
      <c r="G4" s="223">
        <f>'Revetment Schedule w Formulas'!N14</f>
        <v>44773</v>
      </c>
      <c r="H4" s="224" t="str">
        <f>IF(ISNUMBER('Revetment Schedule w Formulas'!$A14),'Revetment Schedule w Formulas'!O14,"")</f>
        <v/>
      </c>
    </row>
    <row r="5" spans="1:8" s="216" customFormat="1" ht="13.25" customHeight="1" x14ac:dyDescent="0.15">
      <c r="A5" s="229">
        <f>IF(ISNUMBER('Revetment Schedule w Formulas'!$A15),'Revetment Schedule w Formulas'!A15,"")</f>
        <v>578.6</v>
      </c>
      <c r="B5" s="230" t="str">
        <f>IF(ISNUMBER('Revetment Schedule w Formulas'!$A15),'Revetment Schedule w Formulas'!B15,"")</f>
        <v>R</v>
      </c>
      <c r="C5" s="230" t="str">
        <f>IF(ISNUMBER('Revetment Schedule w Formulas'!A15)=TRUE,'Revetment Schedule w Formulas'!$D15,'Revetment Schedule w Formulas'!$A15)</f>
        <v>OZARK M1</v>
      </c>
      <c r="D5" s="230" t="str">
        <f>IF(ISNUMBER('Revetment Schedule w Formulas'!$A15),IF('Revetment Schedule w Formulas'!K15&gt;0,'Revetment Schedule w Formulas'!K15,""),"")</f>
        <v/>
      </c>
      <c r="E5" s="230" t="str">
        <f>IF(ISNUMBER('Revetment Schedule w Formulas'!$A15),IF('Revetment Schedule w Formulas'!L15&gt;0,'Revetment Schedule w Formulas'!L15,""),"")</f>
        <v/>
      </c>
      <c r="F5" s="231">
        <f>'Revetment Schedule w Formulas'!M15</f>
        <v>44774</v>
      </c>
      <c r="G5" s="231">
        <f>'Revetment Schedule w Formulas'!N15</f>
        <v>44774</v>
      </c>
      <c r="H5" s="232">
        <f>IF(ISNUMBER('Revetment Schedule w Formulas'!$A15),'Revetment Schedule w Formulas'!O15,"")</f>
        <v>578.6</v>
      </c>
    </row>
    <row r="6" spans="1:8" s="216" customFormat="1" ht="13.25" customHeight="1" x14ac:dyDescent="0.15">
      <c r="A6" s="229">
        <f>IF(ISNUMBER('Revetment Schedule w Formulas'!$A16),'Revetment Schedule w Formulas'!A16,"")</f>
        <v>503.5</v>
      </c>
      <c r="B6" s="230" t="str">
        <f>IF(ISNUMBER('Revetment Schedule w Formulas'!$A16),'Revetment Schedule w Formulas'!B16,"")</f>
        <v>R</v>
      </c>
      <c r="C6" s="230" t="str">
        <f>IF(ISNUMBER('Revetment Schedule w Formulas'!A16)=TRUE,'Revetment Schedule w Formulas'!$D16,'Revetment Schedule w Formulas'!$A16)</f>
        <v>SARAH ISL-FIRST PASS</v>
      </c>
      <c r="D6" s="230">
        <f>IF(ISNUMBER('Revetment Schedule w Formulas'!$A16),IF('Revetment Schedule w Formulas'!K16&gt;0,'Revetment Schedule w Formulas'!K16,""),"")</f>
        <v>3000</v>
      </c>
      <c r="E6" s="230">
        <f>IF(ISNUMBER('Revetment Schedule w Formulas'!$A16),IF('Revetment Schedule w Formulas'!L16&gt;0,'Revetment Schedule w Formulas'!L16,""),"")</f>
        <v>4501</v>
      </c>
      <c r="F6" s="231">
        <f>'Revetment Schedule w Formulas'!M16</f>
        <v>44775</v>
      </c>
      <c r="G6" s="231">
        <f>'Revetment Schedule w Formulas'!N16</f>
        <v>44780</v>
      </c>
      <c r="H6" s="232">
        <f>IF(ISNUMBER('Revetment Schedule w Formulas'!$A16),'Revetment Schedule w Formulas'!O16,"")</f>
        <v>503.5</v>
      </c>
    </row>
    <row r="7" spans="1:8" s="216" customFormat="1" ht="13.25" customHeight="1" x14ac:dyDescent="0.15">
      <c r="A7" s="229">
        <f>IF(ISNUMBER('Revetment Schedule w Formulas'!$A17),'Revetment Schedule w Formulas'!A17,"")</f>
        <v>491.7</v>
      </c>
      <c r="B7" s="230" t="str">
        <f>IF(ISNUMBER('Revetment Schedule w Formulas'!$A17),'Revetment Schedule w Formulas'!B17,"")</f>
        <v>R</v>
      </c>
      <c r="C7" s="230" t="str">
        <f>IF(ISNUMBER('Revetment Schedule w Formulas'!A17)=TRUE,'Revetment Schedule w Formulas'!$D17,'Revetment Schedule w Formulas'!$A17)</f>
        <v>BALESHED M1</v>
      </c>
      <c r="D7" s="230">
        <f>IF(ISNUMBER('Revetment Schedule w Formulas'!$A17),IF('Revetment Schedule w Formulas'!K17&gt;0,'Revetment Schedule w Formulas'!K17,""),"")</f>
        <v>2500</v>
      </c>
      <c r="E7" s="230">
        <f>IF(ISNUMBER('Revetment Schedule w Formulas'!$A17),IF('Revetment Schedule w Formulas'!L17&gt;0,'Revetment Schedule w Formulas'!L17,""),"")</f>
        <v>7078</v>
      </c>
      <c r="F7" s="231">
        <f>'Revetment Schedule w Formulas'!M17</f>
        <v>44780</v>
      </c>
      <c r="G7" s="231">
        <f>'Revetment Schedule w Formulas'!N17</f>
        <v>44785</v>
      </c>
      <c r="H7" s="232">
        <f>IF(ISNUMBER('Revetment Schedule w Formulas'!$A17),'Revetment Schedule w Formulas'!O17,"")</f>
        <v>491.7</v>
      </c>
    </row>
    <row r="8" spans="1:8" s="210" customFormat="1" ht="13.25" customHeight="1" x14ac:dyDescent="0.15">
      <c r="A8" s="221" t="str">
        <f>IF(ISNUMBER('Revetment Schedule w Formulas'!$A18),'Revetment Schedule w Formulas'!A18,"")</f>
        <v/>
      </c>
      <c r="B8" s="222" t="str">
        <f>IF(ISNUMBER('Revetment Schedule w Formulas'!$A18),'Revetment Schedule w Formulas'!B18,"")</f>
        <v/>
      </c>
      <c r="C8" s="222" t="str">
        <f>IF(ISNUMBER('Revetment Schedule w Formulas'!A18)=TRUE,'Revetment Schedule w Formulas'!$D18,'Revetment Schedule w Formulas'!$A18)</f>
        <v>NO WORK FOR MSU - OFF DAYS</v>
      </c>
      <c r="D8" s="222" t="str">
        <f>IF(ISNUMBER('Revetment Schedule w Formulas'!$A18),IF('Revetment Schedule w Formulas'!K18&gt;0,'Revetment Schedule w Formulas'!K18,""),"")</f>
        <v/>
      </c>
      <c r="E8" s="222" t="str">
        <f>IF(ISNUMBER('Revetment Schedule w Formulas'!$A18),IF('Revetment Schedule w Formulas'!L18&gt;0,'Revetment Schedule w Formulas'!L18,""),"")</f>
        <v/>
      </c>
      <c r="F8" s="223">
        <f>'Revetment Schedule w Formulas'!M18</f>
        <v>44786</v>
      </c>
      <c r="G8" s="223">
        <f>'Revetment Schedule w Formulas'!N18</f>
        <v>44787</v>
      </c>
      <c r="H8" s="224" t="str">
        <f>IF(ISNUMBER('Revetment Schedule w Formulas'!$A18),'Revetment Schedule w Formulas'!O18,"")</f>
        <v/>
      </c>
    </row>
    <row r="9" spans="1:8" s="216" customFormat="1" ht="13.25" customHeight="1" x14ac:dyDescent="0.15">
      <c r="A9" s="229">
        <f>IF(ISNUMBER('Revetment Schedule w Formulas'!$A19),'Revetment Schedule w Formulas'!A19,"")</f>
        <v>491.7</v>
      </c>
      <c r="B9" s="230" t="str">
        <f>IF(ISNUMBER('Revetment Schedule w Formulas'!$A19),'Revetment Schedule w Formulas'!B19,"")</f>
        <v>R</v>
      </c>
      <c r="C9" s="230" t="str">
        <f>IF(ISNUMBER('Revetment Schedule w Formulas'!A19)=TRUE,'Revetment Schedule w Formulas'!$D19,'Revetment Schedule w Formulas'!$A19)</f>
        <v>BALESHED M1</v>
      </c>
      <c r="D9" s="230" t="str">
        <f>IF(ISNUMBER('Revetment Schedule w Formulas'!$A19),IF('Revetment Schedule w Formulas'!K19&gt;0,'Revetment Schedule w Formulas'!K19,""),"")</f>
        <v/>
      </c>
      <c r="E9" s="230" t="str">
        <f>IF(ISNUMBER('Revetment Schedule w Formulas'!$A19),IF('Revetment Schedule w Formulas'!L19&gt;0,'Revetment Schedule w Formulas'!L19,""),"")</f>
        <v/>
      </c>
      <c r="F9" s="231">
        <f>'Revetment Schedule w Formulas'!M19</f>
        <v>44788</v>
      </c>
      <c r="G9" s="231">
        <f>'Revetment Schedule w Formulas'!N19</f>
        <v>44789</v>
      </c>
      <c r="H9" s="232">
        <f>IF(ISNUMBER('Revetment Schedule w Formulas'!$A19),'Revetment Schedule w Formulas'!O19,"")</f>
        <v>491.7</v>
      </c>
    </row>
    <row r="10" spans="1:8" s="216" customFormat="1" ht="13.25" customHeight="1" x14ac:dyDescent="0.15">
      <c r="A10" s="229">
        <f>IF(ISNUMBER('Revetment Schedule w Formulas'!$A20),'Revetment Schedule w Formulas'!A20,"")</f>
        <v>428.9</v>
      </c>
      <c r="B10" s="230" t="str">
        <f>IF(ISNUMBER('Revetment Schedule w Formulas'!$A20),'Revetment Schedule w Formulas'!B20,"")</f>
        <v>R</v>
      </c>
      <c r="C10" s="230" t="str">
        <f>IF(ISNUMBER('Revetment Schedule w Formulas'!A20)=TRUE,'Revetment Schedule w Formulas'!$D20,'Revetment Schedule w Formulas'!$A20)</f>
        <v>REID BEDFORD M1</v>
      </c>
      <c r="D10" s="230">
        <f>IF(ISNUMBER('Revetment Schedule w Formulas'!$A20),IF('Revetment Schedule w Formulas'!K20&gt;0,'Revetment Schedule w Formulas'!K20,""),"")</f>
        <v>1700</v>
      </c>
      <c r="E10" s="230">
        <f>IF(ISNUMBER('Revetment Schedule w Formulas'!$A20),IF('Revetment Schedule w Formulas'!L20&gt;0,'Revetment Schedule w Formulas'!L20,""),"")</f>
        <v>6219</v>
      </c>
      <c r="F10" s="231">
        <f>'Revetment Schedule w Formulas'!M20</f>
        <v>44790</v>
      </c>
      <c r="G10" s="231">
        <f>'Revetment Schedule w Formulas'!N20</f>
        <v>44797</v>
      </c>
      <c r="H10" s="232">
        <f>IF(ISNUMBER('Revetment Schedule w Formulas'!$A20),'Revetment Schedule w Formulas'!O20,"")</f>
        <v>428.9</v>
      </c>
    </row>
    <row r="11" spans="1:8" s="216" customFormat="1" ht="13.25" customHeight="1" x14ac:dyDescent="0.15">
      <c r="A11" s="229">
        <f>IF(ISNUMBER('Revetment Schedule w Formulas'!$A21),'Revetment Schedule w Formulas'!A21,"")</f>
        <v>345.1</v>
      </c>
      <c r="B11" s="230" t="str">
        <f>IF(ISNUMBER('Revetment Schedule w Formulas'!$A21),'Revetment Schedule w Formulas'!B21,"")</f>
        <v>L</v>
      </c>
      <c r="C11" s="230" t="str">
        <f>IF(ISNUMBER('Revetment Schedule w Formulas'!A21)=TRUE,'Revetment Schedule w Formulas'!$D21,'Revetment Schedule w Formulas'!$A21)</f>
        <v>RAILROAD LANDING 2020 M1</v>
      </c>
      <c r="D11" s="230">
        <f>IF(ISNUMBER('Revetment Schedule w Formulas'!$A21),IF('Revetment Schedule w Formulas'!K21&gt;0,'Revetment Schedule w Formulas'!K21,""),"")</f>
        <v>3600</v>
      </c>
      <c r="E11" s="230">
        <f>IF(ISNUMBER('Revetment Schedule w Formulas'!$A21),IF('Revetment Schedule w Formulas'!L21&gt;0,'Revetment Schedule w Formulas'!L21,""),"")</f>
        <v>14608</v>
      </c>
      <c r="F11" s="231">
        <f>'Revetment Schedule w Formulas'!M21</f>
        <v>44798</v>
      </c>
      <c r="G11" s="231">
        <f>'Revetment Schedule w Formulas'!N21</f>
        <v>44799</v>
      </c>
      <c r="H11" s="232">
        <f>IF(ISNUMBER('Revetment Schedule w Formulas'!$A21),'Revetment Schedule w Formulas'!O21,"")</f>
        <v>345.1</v>
      </c>
    </row>
    <row r="12" spans="1:8" s="210" customFormat="1" ht="13.25" customHeight="1" x14ac:dyDescent="0.15">
      <c r="A12" s="221" t="str">
        <f>IF(ISNUMBER('Revetment Schedule w Formulas'!$A22),'Revetment Schedule w Formulas'!A22,"")</f>
        <v/>
      </c>
      <c r="B12" s="222" t="str">
        <f>IF(ISNUMBER('Revetment Schedule w Formulas'!$A22),'Revetment Schedule w Formulas'!B22,"")</f>
        <v/>
      </c>
      <c r="C12" s="222" t="str">
        <f>IF(ISNUMBER('Revetment Schedule w Formulas'!A22)=TRUE,'Revetment Schedule w Formulas'!$D22,'Revetment Schedule w Formulas'!$A22)</f>
        <v>NO WORK FOR MSU - OFF DAYS</v>
      </c>
      <c r="D12" s="222" t="str">
        <f>IF(ISNUMBER('Revetment Schedule w Formulas'!$A22),IF('Revetment Schedule w Formulas'!K22&gt;0,'Revetment Schedule w Formulas'!K22,""),"")</f>
        <v/>
      </c>
      <c r="E12" s="222" t="str">
        <f>IF(ISNUMBER('Revetment Schedule w Formulas'!$A22),IF('Revetment Schedule w Formulas'!L22&gt;0,'Revetment Schedule w Formulas'!L22,""),"")</f>
        <v/>
      </c>
      <c r="F12" s="223">
        <f>'Revetment Schedule w Formulas'!M22</f>
        <v>44800</v>
      </c>
      <c r="G12" s="223">
        <f>'Revetment Schedule w Formulas'!N22</f>
        <v>44801</v>
      </c>
      <c r="H12" s="224" t="str">
        <f>IF(ISNUMBER('Revetment Schedule w Formulas'!$A22),'Revetment Schedule w Formulas'!O22,"")</f>
        <v/>
      </c>
    </row>
    <row r="13" spans="1:8" s="216" customFormat="1" ht="13.25" customHeight="1" x14ac:dyDescent="0.15">
      <c r="A13" s="229">
        <f>IF(ISNUMBER('Revetment Schedule w Formulas'!$A23),'Revetment Schedule w Formulas'!A23,"")</f>
        <v>345.1</v>
      </c>
      <c r="B13" s="230" t="str">
        <f>IF(ISNUMBER('Revetment Schedule w Formulas'!$A23),'Revetment Schedule w Formulas'!B23,"")</f>
        <v>L</v>
      </c>
      <c r="C13" s="230" t="str">
        <f>IF(ISNUMBER('Revetment Schedule w Formulas'!A23)=TRUE,'Revetment Schedule w Formulas'!$D23,'Revetment Schedule w Formulas'!$A23)</f>
        <v>RAILROAD LANDING 2020 M1</v>
      </c>
      <c r="D13" s="230" t="str">
        <f>IF(ISNUMBER('Revetment Schedule w Formulas'!$A23),IF('Revetment Schedule w Formulas'!K23&gt;0,'Revetment Schedule w Formulas'!K23,""),"")</f>
        <v/>
      </c>
      <c r="E13" s="230" t="str">
        <f>IF(ISNUMBER('Revetment Schedule w Formulas'!$A23),IF('Revetment Schedule w Formulas'!L23&gt;0,'Revetment Schedule w Formulas'!L23,""),"")</f>
        <v/>
      </c>
      <c r="F13" s="231">
        <f>'Revetment Schedule w Formulas'!M23</f>
        <v>44802</v>
      </c>
      <c r="G13" s="231">
        <f>'Revetment Schedule w Formulas'!N23</f>
        <v>44810</v>
      </c>
      <c r="H13" s="232">
        <f>IF(ISNUMBER('Revetment Schedule w Formulas'!$A23),'Revetment Schedule w Formulas'!O23,"")</f>
        <v>345.1</v>
      </c>
    </row>
    <row r="14" spans="1:8" s="216" customFormat="1" ht="13.25" customHeight="1" x14ac:dyDescent="0.15">
      <c r="A14" s="212">
        <f>IF(ISNUMBER('Revetment Schedule w Formulas'!$A24),'Revetment Schedule w Formulas'!A24,"")</f>
        <v>344.5</v>
      </c>
      <c r="B14" s="213" t="str">
        <f>IF(ISNUMBER('Revetment Schedule w Formulas'!$A24),'Revetment Schedule w Formulas'!B24,"")</f>
        <v>L</v>
      </c>
      <c r="C14" s="213" t="str">
        <f>IF(ISNUMBER('Revetment Schedule w Formulas'!A24)=TRUE,'Revetment Schedule w Formulas'!$D24,'Revetment Schedule w Formulas'!$A24)</f>
        <v>RAILROAD LANDING M4</v>
      </c>
      <c r="D14" s="213">
        <f>IF(ISNUMBER('Revetment Schedule w Formulas'!$A24),IF('Revetment Schedule w Formulas'!K24&gt;0,'Revetment Schedule w Formulas'!K24,""),"")</f>
        <v>1800</v>
      </c>
      <c r="E14" s="213">
        <f>IF(ISNUMBER('Revetment Schedule w Formulas'!$A24),IF('Revetment Schedule w Formulas'!L24&gt;0,'Revetment Schedule w Formulas'!L24,""),"")</f>
        <v>7584</v>
      </c>
      <c r="F14" s="214">
        <f>'Revetment Schedule w Formulas'!M24</f>
        <v>44811</v>
      </c>
      <c r="G14" s="214">
        <f>'Revetment Schedule w Formulas'!N24</f>
        <v>44813</v>
      </c>
      <c r="H14" s="215">
        <f>IF(ISNUMBER('Revetment Schedule w Formulas'!$A24),'Revetment Schedule w Formulas'!O24,"")</f>
        <v>344.5</v>
      </c>
    </row>
    <row r="15" spans="1:8" s="216" customFormat="1" ht="13.25" customHeight="1" x14ac:dyDescent="0.15">
      <c r="A15" s="225" t="str">
        <f>IF(ISNUMBER('Revetment Schedule w Formulas'!$A25),'Revetment Schedule w Formulas'!A25,"")</f>
        <v/>
      </c>
      <c r="B15" s="226" t="str">
        <f>IF(ISNUMBER('Revetment Schedule w Formulas'!$A25),'Revetment Schedule w Formulas'!B25,"")</f>
        <v/>
      </c>
      <c r="C15" s="226" t="str">
        <f>IF(ISNUMBER('Revetment Schedule w Formulas'!A25)=TRUE,'Revetment Schedule w Formulas'!$D25,'Revetment Schedule w Formulas'!$A25)</f>
        <v>NO WORK FOR MSU - OFF DAYS</v>
      </c>
      <c r="D15" s="226" t="str">
        <f>IF(ISNUMBER('Revetment Schedule w Formulas'!$A25),IF('Revetment Schedule w Formulas'!K25&gt;0,'Revetment Schedule w Formulas'!K25,""),"")</f>
        <v/>
      </c>
      <c r="E15" s="226" t="str">
        <f>IF(ISNUMBER('Revetment Schedule w Formulas'!$A25),IF('Revetment Schedule w Formulas'!L25&gt;0,'Revetment Schedule w Formulas'!L25,""),"")</f>
        <v/>
      </c>
      <c r="F15" s="227">
        <f>'Revetment Schedule w Formulas'!M25</f>
        <v>44814</v>
      </c>
      <c r="G15" s="227">
        <f>'Revetment Schedule w Formulas'!N25</f>
        <v>44815</v>
      </c>
      <c r="H15" s="228" t="str">
        <f>IF(ISNUMBER('Revetment Schedule w Formulas'!$A25),'Revetment Schedule w Formulas'!O25,"")</f>
        <v/>
      </c>
    </row>
    <row r="16" spans="1:8" s="210" customFormat="1" ht="13.25" customHeight="1" x14ac:dyDescent="0.15">
      <c r="A16" s="212">
        <f>IF(ISNUMBER('Revetment Schedule w Formulas'!$A26),'Revetment Schedule w Formulas'!A26,"")</f>
        <v>344.5</v>
      </c>
      <c r="B16" s="213" t="str">
        <f>IF(ISNUMBER('Revetment Schedule w Formulas'!$A26),'Revetment Schedule w Formulas'!B26,"")</f>
        <v>L</v>
      </c>
      <c r="C16" s="213" t="str">
        <f>IF(ISNUMBER('Revetment Schedule w Formulas'!A26)=TRUE,'Revetment Schedule w Formulas'!$D26,'Revetment Schedule w Formulas'!$A26)</f>
        <v>RAILROAD LANDING M4</v>
      </c>
      <c r="D16" s="213" t="str">
        <f>IF(ISNUMBER('Revetment Schedule w Formulas'!$A26),IF('Revetment Schedule w Formulas'!K26&gt;0,'Revetment Schedule w Formulas'!K26,""),"")</f>
        <v/>
      </c>
      <c r="E16" s="213" t="str">
        <f>IF(ISNUMBER('Revetment Schedule w Formulas'!$A26),IF('Revetment Schedule w Formulas'!L26&gt;0,'Revetment Schedule w Formulas'!L26,""),"")</f>
        <v/>
      </c>
      <c r="F16" s="214">
        <f>'Revetment Schedule w Formulas'!M26</f>
        <v>44816</v>
      </c>
      <c r="G16" s="214">
        <f>'Revetment Schedule w Formulas'!N26</f>
        <v>44818</v>
      </c>
      <c r="H16" s="215">
        <f>IF(ISNUMBER('Revetment Schedule w Formulas'!$A26),'Revetment Schedule w Formulas'!O26,"")</f>
        <v>344.5</v>
      </c>
    </row>
    <row r="17" spans="1:8" s="216" customFormat="1" ht="13.25" customHeight="1" x14ac:dyDescent="0.15">
      <c r="A17" s="212">
        <f>IF(ISNUMBER('Revetment Schedule w Formulas'!$A27),'Revetment Schedule w Formulas'!A27,"")</f>
        <v>330.6</v>
      </c>
      <c r="B17" s="213" t="str">
        <f>IF(ISNUMBER('Revetment Schedule w Formulas'!$A27),'Revetment Schedule w Formulas'!B27,"")</f>
        <v>R</v>
      </c>
      <c r="C17" s="213" t="str">
        <f>IF(ISNUMBER('Revetment Schedule w Formulas'!A27)=TRUE,'Revetment Schedule w Formulas'!$D27,'Revetment Schedule w Formulas'!$A27)</f>
        <v>BOUGERE</v>
      </c>
      <c r="D17" s="213">
        <f>IF(ISNUMBER('Revetment Schedule w Formulas'!$A27),IF('Revetment Schedule w Formulas'!K27&gt;0,'Revetment Schedule w Formulas'!K27,""),"")</f>
        <v>700</v>
      </c>
      <c r="E17" s="213">
        <f>IF(ISNUMBER('Revetment Schedule w Formulas'!$A27),IF('Revetment Schedule w Formulas'!L27&gt;0,'Revetment Schedule w Formulas'!L27,""),"")</f>
        <v>2600</v>
      </c>
      <c r="F17" s="214">
        <f>'Revetment Schedule w Formulas'!M27</f>
        <v>44819</v>
      </c>
      <c r="G17" s="214">
        <f>'Revetment Schedule w Formulas'!N27</f>
        <v>44821</v>
      </c>
      <c r="H17" s="215">
        <f>IF(ISNUMBER('Revetment Schedule w Formulas'!$A27),'Revetment Schedule w Formulas'!O27,"")</f>
        <v>330.6</v>
      </c>
    </row>
    <row r="18" spans="1:8" s="216" customFormat="1" ht="13.25" customHeight="1" x14ac:dyDescent="0.15">
      <c r="A18" s="212">
        <f>IF(ISNUMBER('Revetment Schedule w Formulas'!$A28),'Revetment Schedule w Formulas'!A28,"")</f>
        <v>239.3</v>
      </c>
      <c r="B18" s="213" t="str">
        <f>IF(ISNUMBER('Revetment Schedule w Formulas'!$A28),'Revetment Schedule w Formulas'!B28,"")</f>
        <v>R</v>
      </c>
      <c r="C18" s="213" t="str">
        <f>IF(ISNUMBER('Revetment Schedule w Formulas'!A28)=TRUE,'Revetment Schedule w Formulas'!$D28,'Revetment Schedule w Formulas'!$A28)</f>
        <v>ALLENDALE</v>
      </c>
      <c r="D18" s="213">
        <f>IF(ISNUMBER('Revetment Schedule w Formulas'!$A28),IF('Revetment Schedule w Formulas'!K28&gt;0,'Revetment Schedule w Formulas'!K28,""),"")</f>
        <v>3200</v>
      </c>
      <c r="E18" s="213">
        <f>IF(ISNUMBER('Revetment Schedule w Formulas'!$A28),IF('Revetment Schedule w Formulas'!L28&gt;0,'Revetment Schedule w Formulas'!L28,""),"")</f>
        <v>17900</v>
      </c>
      <c r="F18" s="214">
        <f>'Revetment Schedule w Formulas'!M28</f>
        <v>44822</v>
      </c>
      <c r="G18" s="214">
        <f>'Revetment Schedule w Formulas'!N28</f>
        <v>44827</v>
      </c>
      <c r="H18" s="215">
        <f>IF(ISNUMBER('Revetment Schedule w Formulas'!$A28),'Revetment Schedule w Formulas'!O28,"")</f>
        <v>239.3</v>
      </c>
    </row>
    <row r="19" spans="1:8" s="210" customFormat="1" ht="13.25" customHeight="1" x14ac:dyDescent="0.15">
      <c r="A19" s="225" t="str">
        <f>IF(ISNUMBER('Revetment Schedule w Formulas'!$A29),'Revetment Schedule w Formulas'!A29,"")</f>
        <v/>
      </c>
      <c r="B19" s="226" t="str">
        <f>IF(ISNUMBER('Revetment Schedule w Formulas'!$A29),'Revetment Schedule w Formulas'!B29,"")</f>
        <v/>
      </c>
      <c r="C19" s="226" t="str">
        <f>IF(ISNUMBER('Revetment Schedule w Formulas'!A29)=TRUE,'Revetment Schedule w Formulas'!$D29,'Revetment Schedule w Formulas'!$A29)</f>
        <v>NO WORK FOR MSU - OFF DAYS</v>
      </c>
      <c r="D19" s="226" t="str">
        <f>IF(ISNUMBER('Revetment Schedule w Formulas'!$A29),IF('Revetment Schedule w Formulas'!K29&gt;0,'Revetment Schedule w Formulas'!K29,""),"")</f>
        <v/>
      </c>
      <c r="E19" s="226" t="str">
        <f>IF(ISNUMBER('Revetment Schedule w Formulas'!$A29),IF('Revetment Schedule w Formulas'!L29&gt;0,'Revetment Schedule w Formulas'!L29,""),"")</f>
        <v/>
      </c>
      <c r="F19" s="227">
        <f>'Revetment Schedule w Formulas'!M29</f>
        <v>44828</v>
      </c>
      <c r="G19" s="227">
        <f>'Revetment Schedule w Formulas'!N29</f>
        <v>44829</v>
      </c>
      <c r="H19" s="228" t="str">
        <f>IF(ISNUMBER('Revetment Schedule w Formulas'!$A29),'Revetment Schedule w Formulas'!O29,"")</f>
        <v/>
      </c>
    </row>
    <row r="20" spans="1:8" s="216" customFormat="1" ht="13.25" customHeight="1" x14ac:dyDescent="0.15">
      <c r="A20" s="212">
        <f>IF(ISNUMBER('Revetment Schedule w Formulas'!$A30),'Revetment Schedule w Formulas'!A30,"")</f>
        <v>239.3</v>
      </c>
      <c r="B20" s="213" t="str">
        <f>IF(ISNUMBER('Revetment Schedule w Formulas'!$A30),'Revetment Schedule w Formulas'!B30,"")</f>
        <v>R</v>
      </c>
      <c r="C20" s="213" t="str">
        <f>IF(ISNUMBER('Revetment Schedule w Formulas'!A30)=TRUE,'Revetment Schedule w Formulas'!$D30,'Revetment Schedule w Formulas'!$A30)</f>
        <v>ALLENDALE</v>
      </c>
      <c r="D20" s="213" t="str">
        <f>IF(ISNUMBER('Revetment Schedule w Formulas'!$A30),IF('Revetment Schedule w Formulas'!K30&gt;0,'Revetment Schedule w Formulas'!K30,""),"")</f>
        <v/>
      </c>
      <c r="E20" s="213" t="str">
        <f>IF(ISNUMBER('Revetment Schedule w Formulas'!$A30),IF('Revetment Schedule w Formulas'!L30&gt;0,'Revetment Schedule w Formulas'!L30,""),"")</f>
        <v/>
      </c>
      <c r="F20" s="214">
        <f>'Revetment Schedule w Formulas'!M30</f>
        <v>44830</v>
      </c>
      <c r="G20" s="214">
        <f>'Revetment Schedule w Formulas'!N30</f>
        <v>44836</v>
      </c>
      <c r="H20" s="215">
        <f>IF(ISNUMBER('Revetment Schedule w Formulas'!$A30),'Revetment Schedule w Formulas'!O30,"")</f>
        <v>239.3</v>
      </c>
    </row>
    <row r="21" spans="1:8" s="216" customFormat="1" ht="13.25" customHeight="1" x14ac:dyDescent="0.15">
      <c r="A21" s="212">
        <f>IF(ISNUMBER('Revetment Schedule w Formulas'!$A31),'Revetment Schedule w Formulas'!A31,"")</f>
        <v>193.6</v>
      </c>
      <c r="B21" s="213" t="str">
        <f>IF(ISNUMBER('Revetment Schedule w Formulas'!$A31),'Revetment Schedule w Formulas'!B31,"")</f>
        <v>R</v>
      </c>
      <c r="C21" s="213" t="str">
        <f>IF(ISNUMBER('Revetment Schedule w Formulas'!A31)=TRUE,'Revetment Schedule w Formulas'!$D31,'Revetment Schedule w Formulas'!$A31)</f>
        <v>WHITE CASTLE 1</v>
      </c>
      <c r="D21" s="213">
        <f>IF(ISNUMBER('Revetment Schedule w Formulas'!$A31),IF('Revetment Schedule w Formulas'!K31&gt;0,'Revetment Schedule w Formulas'!K31,""),"")</f>
        <v>1400</v>
      </c>
      <c r="E21" s="213">
        <f>IF(ISNUMBER('Revetment Schedule w Formulas'!$A31),IF('Revetment Schedule w Formulas'!L31&gt;0,'Revetment Schedule w Formulas'!L31,""),"")</f>
        <v>7200</v>
      </c>
      <c r="F21" s="214">
        <f>'Revetment Schedule w Formulas'!M31</f>
        <v>44837</v>
      </c>
      <c r="G21" s="214">
        <f>'Revetment Schedule w Formulas'!N31</f>
        <v>44841</v>
      </c>
      <c r="H21" s="215">
        <f>IF(ISNUMBER('Revetment Schedule w Formulas'!$A31),'Revetment Schedule w Formulas'!O31,"")</f>
        <v>193.6</v>
      </c>
    </row>
    <row r="22" spans="1:8" s="211" customFormat="1" ht="13.25" customHeight="1" x14ac:dyDescent="0.15">
      <c r="A22" s="212">
        <f>IF(ISNUMBER('Revetment Schedule w Formulas'!$A32),'Revetment Schedule w Formulas'!A32,"")</f>
        <v>193.4</v>
      </c>
      <c r="B22" s="213" t="str">
        <f>IF(ISNUMBER('Revetment Schedule w Formulas'!$A32),'Revetment Schedule w Formulas'!B32,"")</f>
        <v>R</v>
      </c>
      <c r="C22" s="213" t="str">
        <f>IF(ISNUMBER('Revetment Schedule w Formulas'!A32)=TRUE,'Revetment Schedule w Formulas'!$D32,'Revetment Schedule w Formulas'!$A32)</f>
        <v>WHITE CASTLE 2</v>
      </c>
      <c r="D22" s="213">
        <f>IF(ISNUMBER('Revetment Schedule w Formulas'!$A32),IF('Revetment Schedule w Formulas'!K32&gt;0,'Revetment Schedule w Formulas'!K32,""),"")</f>
        <v>1610</v>
      </c>
      <c r="E22" s="213">
        <f>IF(ISNUMBER('Revetment Schedule w Formulas'!$A32),IF('Revetment Schedule w Formulas'!L32&gt;0,'Revetment Schedule w Formulas'!L32,""),"")</f>
        <v>9800</v>
      </c>
      <c r="F22" s="214">
        <f>'Revetment Schedule w Formulas'!M32</f>
        <v>44841</v>
      </c>
      <c r="G22" s="214">
        <f>'Revetment Schedule w Formulas'!N32</f>
        <v>44841</v>
      </c>
      <c r="H22" s="215">
        <f>IF(ISNUMBER('Revetment Schedule w Formulas'!$A32),'Revetment Schedule w Formulas'!O32,"")</f>
        <v>193.4</v>
      </c>
    </row>
    <row r="23" spans="1:8" s="210" customFormat="1" ht="13.25" customHeight="1" x14ac:dyDescent="0.15">
      <c r="A23" s="225" t="str">
        <f>IF(ISNUMBER('Revetment Schedule w Formulas'!$A33),'Revetment Schedule w Formulas'!A33,"")</f>
        <v/>
      </c>
      <c r="B23" s="226" t="str">
        <f>IF(ISNUMBER('Revetment Schedule w Formulas'!$A33),'Revetment Schedule w Formulas'!B33,"")</f>
        <v/>
      </c>
      <c r="C23" s="226" t="str">
        <f>IF(ISNUMBER('Revetment Schedule w Formulas'!A33)=TRUE,'Revetment Schedule w Formulas'!$D33,'Revetment Schedule w Formulas'!$A33)</f>
        <v>NO WORK FOR MSU - OFF DAYS</v>
      </c>
      <c r="D23" s="226" t="str">
        <f>IF(ISNUMBER('Revetment Schedule w Formulas'!$A33),IF('Revetment Schedule w Formulas'!K33&gt;0,'Revetment Schedule w Formulas'!K33,""),"")</f>
        <v/>
      </c>
      <c r="E23" s="226" t="str">
        <f>IF(ISNUMBER('Revetment Schedule w Formulas'!$A33),IF('Revetment Schedule w Formulas'!L33&gt;0,'Revetment Schedule w Formulas'!L33,""),"")</f>
        <v/>
      </c>
      <c r="F23" s="227">
        <f>'Revetment Schedule w Formulas'!M33</f>
        <v>44842</v>
      </c>
      <c r="G23" s="227">
        <f>'Revetment Schedule w Formulas'!N33</f>
        <v>44843</v>
      </c>
      <c r="H23" s="228" t="str">
        <f>IF(ISNUMBER('Revetment Schedule w Formulas'!$A33),'Revetment Schedule w Formulas'!O33,"")</f>
        <v/>
      </c>
    </row>
    <row r="24" spans="1:8" s="211" customFormat="1" ht="13.25" customHeight="1" x14ac:dyDescent="0.15">
      <c r="A24" s="212">
        <f>IF(ISNUMBER('Revetment Schedule w Formulas'!$A34),'Revetment Schedule w Formulas'!A34,"")</f>
        <v>193.4</v>
      </c>
      <c r="B24" s="213" t="str">
        <f>IF(ISNUMBER('Revetment Schedule w Formulas'!$A34),'Revetment Schedule w Formulas'!B34,"")</f>
        <v>R</v>
      </c>
      <c r="C24" s="213" t="str">
        <f>IF(ISNUMBER('Revetment Schedule w Formulas'!A34)=TRUE,'Revetment Schedule w Formulas'!$D34,'Revetment Schedule w Formulas'!$A34)</f>
        <v>WHITE CASTLE 2</v>
      </c>
      <c r="D24" s="213" t="str">
        <f>IF(ISNUMBER('Revetment Schedule w Formulas'!$A34),IF('Revetment Schedule w Formulas'!K34&gt;0,'Revetment Schedule w Formulas'!K34,""),"")</f>
        <v/>
      </c>
      <c r="E24" s="213" t="str">
        <f>IF(ISNUMBER('Revetment Schedule w Formulas'!$A34),IF('Revetment Schedule w Formulas'!L34&gt;0,'Revetment Schedule w Formulas'!L34,""),"")</f>
        <v/>
      </c>
      <c r="F24" s="214">
        <f>'Revetment Schedule w Formulas'!M34</f>
        <v>44844</v>
      </c>
      <c r="G24" s="214">
        <f>'Revetment Schedule w Formulas'!N34</f>
        <v>44849</v>
      </c>
      <c r="H24" s="215">
        <f>IF(ISNUMBER('Revetment Schedule w Formulas'!$A34),'Revetment Schedule w Formulas'!O34,"")</f>
        <v>193.4</v>
      </c>
    </row>
    <row r="25" spans="1:8" s="211" customFormat="1" ht="13.25" customHeight="1" x14ac:dyDescent="0.15">
      <c r="A25" s="212" t="str">
        <f>IF(ISNUMBER('Revetment Schedule w Formulas'!#REF!),'Revetment Schedule w Formulas'!#REF!,"")</f>
        <v/>
      </c>
      <c r="B25" s="213" t="str">
        <f>IF(ISNUMBER('Revetment Schedule w Formulas'!#REF!),'Revetment Schedule w Formulas'!#REF!,"")</f>
        <v/>
      </c>
      <c r="C25" s="213" t="e">
        <f>IF(ISNUMBER('Revetment Schedule w Formulas'!#REF!)=TRUE,'Revetment Schedule w Formulas'!#REF!,'Revetment Schedule w Formulas'!#REF!)</f>
        <v>#REF!</v>
      </c>
      <c r="D25" s="213" t="str">
        <f>IF(ISNUMBER('Revetment Schedule w Formulas'!#REF!),IF('Revetment Schedule w Formulas'!#REF!&gt;0,'Revetment Schedule w Formulas'!#REF!,""),"")</f>
        <v/>
      </c>
      <c r="E25" s="213" t="str">
        <f>IF(ISNUMBER('Revetment Schedule w Formulas'!#REF!),IF('Revetment Schedule w Formulas'!#REF!&gt;0,'Revetment Schedule w Formulas'!#REF!,""),"")</f>
        <v/>
      </c>
      <c r="F25" s="214" t="e">
        <f>'Revetment Schedule w Formulas'!#REF!</f>
        <v>#REF!</v>
      </c>
      <c r="G25" s="214" t="e">
        <f>'Revetment Schedule w Formulas'!#REF!</f>
        <v>#REF!</v>
      </c>
      <c r="H25" s="215" t="str">
        <f>IF(ISNUMBER('Revetment Schedule w Formulas'!#REF!),'Revetment Schedule w Formulas'!#REF!,"")</f>
        <v/>
      </c>
    </row>
    <row r="26" spans="1:8" s="210" customFormat="1" ht="13.25" customHeight="1" x14ac:dyDescent="0.15">
      <c r="A26" s="225" t="str">
        <f>IF(ISNUMBER('Revetment Schedule w Formulas'!#REF!),'Revetment Schedule w Formulas'!#REF!,"")</f>
        <v/>
      </c>
      <c r="B26" s="226" t="str">
        <f>IF(ISNUMBER('Revetment Schedule w Formulas'!#REF!),'Revetment Schedule w Formulas'!#REF!,"")</f>
        <v/>
      </c>
      <c r="C26" s="226" t="e">
        <f>IF(ISNUMBER('Revetment Schedule w Formulas'!#REF!)=TRUE,'Revetment Schedule w Formulas'!#REF!,'Revetment Schedule w Formulas'!#REF!)</f>
        <v>#REF!</v>
      </c>
      <c r="D26" s="226" t="str">
        <f>IF(ISNUMBER('Revetment Schedule w Formulas'!#REF!),IF('Revetment Schedule w Formulas'!#REF!&gt;0,'Revetment Schedule w Formulas'!#REF!,""),"")</f>
        <v/>
      </c>
      <c r="E26" s="226" t="str">
        <f>IF(ISNUMBER('Revetment Schedule w Formulas'!#REF!),IF('Revetment Schedule w Formulas'!#REF!&gt;0,'Revetment Schedule w Formulas'!#REF!,""),"")</f>
        <v/>
      </c>
      <c r="F26" s="227" t="e">
        <f>'Revetment Schedule w Formulas'!#REF!</f>
        <v>#REF!</v>
      </c>
      <c r="G26" s="227" t="e">
        <f>'Revetment Schedule w Formulas'!#REF!</f>
        <v>#REF!</v>
      </c>
      <c r="H26" s="228" t="str">
        <f>IF(ISNUMBER('Revetment Schedule w Formulas'!#REF!),'Revetment Schedule w Formulas'!#REF!,"")</f>
        <v/>
      </c>
    </row>
    <row r="27" spans="1:8" s="211" customFormat="1" ht="13.25" customHeight="1" x14ac:dyDescent="0.15">
      <c r="A27" s="212" t="str">
        <f>IF(ISNUMBER('Revetment Schedule w Formulas'!#REF!),'Revetment Schedule w Formulas'!#REF!,"")</f>
        <v/>
      </c>
      <c r="B27" s="213" t="str">
        <f>IF(ISNUMBER('Revetment Schedule w Formulas'!#REF!),'Revetment Schedule w Formulas'!#REF!,"")</f>
        <v/>
      </c>
      <c r="C27" s="213" t="e">
        <f>IF(ISNUMBER('Revetment Schedule w Formulas'!#REF!)=TRUE,'Revetment Schedule w Formulas'!#REF!,'Revetment Schedule w Formulas'!#REF!)</f>
        <v>#REF!</v>
      </c>
      <c r="D27" s="213" t="str">
        <f>IF(ISNUMBER('Revetment Schedule w Formulas'!#REF!),IF('Revetment Schedule w Formulas'!#REF!&gt;0,'Revetment Schedule w Formulas'!#REF!,""),"")</f>
        <v/>
      </c>
      <c r="E27" s="213" t="str">
        <f>IF(ISNUMBER('Revetment Schedule w Formulas'!#REF!),IF('Revetment Schedule w Formulas'!#REF!&gt;0,'Revetment Schedule w Formulas'!#REF!,""),"")</f>
        <v/>
      </c>
      <c r="F27" s="214" t="e">
        <f>'Revetment Schedule w Formulas'!#REF!</f>
        <v>#REF!</v>
      </c>
      <c r="G27" s="214" t="e">
        <f>'Revetment Schedule w Formulas'!#REF!</f>
        <v>#REF!</v>
      </c>
      <c r="H27" s="215" t="str">
        <f>IF(ISNUMBER('Revetment Schedule w Formulas'!#REF!),'Revetment Schedule w Formulas'!#REF!,"")</f>
        <v/>
      </c>
    </row>
    <row r="28" spans="1:8" s="211" customFormat="1" ht="13.25" customHeight="1" x14ac:dyDescent="0.15">
      <c r="A28" s="225" t="str">
        <f>IF(ISNUMBER('Revetment Schedule w Formulas'!#REF!),'Revetment Schedule w Formulas'!#REF!,"")</f>
        <v/>
      </c>
      <c r="B28" s="226" t="str">
        <f>IF(ISNUMBER('Revetment Schedule w Formulas'!#REF!),'Revetment Schedule w Formulas'!#REF!,"")</f>
        <v/>
      </c>
      <c r="C28" s="226" t="e">
        <f>IF(ISNUMBER('Revetment Schedule w Formulas'!#REF!)=TRUE,'Revetment Schedule w Formulas'!#REF!,'Revetment Schedule w Formulas'!#REF!)</f>
        <v>#REF!</v>
      </c>
      <c r="D28" s="226" t="str">
        <f>IF(ISNUMBER('Revetment Schedule w Formulas'!#REF!),IF('Revetment Schedule w Formulas'!#REF!&gt;0,'Revetment Schedule w Formulas'!#REF!,""),"")</f>
        <v/>
      </c>
      <c r="E28" s="226" t="str">
        <f>IF(ISNUMBER('Revetment Schedule w Formulas'!#REF!),IF('Revetment Schedule w Formulas'!#REF!&gt;0,'Revetment Schedule w Formulas'!#REF!,""),"")</f>
        <v/>
      </c>
      <c r="F28" s="227" t="e">
        <f>'Revetment Schedule w Formulas'!#REF!</f>
        <v>#REF!</v>
      </c>
      <c r="G28" s="227" t="e">
        <f>'Revetment Schedule w Formulas'!#REF!</f>
        <v>#REF!</v>
      </c>
      <c r="H28" s="228" t="str">
        <f>IF(ISNUMBER('Revetment Schedule w Formulas'!#REF!),'Revetment Schedule w Formulas'!#REF!,"")</f>
        <v/>
      </c>
    </row>
    <row r="29" spans="1:8" s="211" customFormat="1" ht="13.25" customHeight="1" x14ac:dyDescent="0.15">
      <c r="A29" s="212" t="str">
        <f>IF(ISNUMBER('Revetment Schedule w Formulas'!#REF!),'Revetment Schedule w Formulas'!#REF!,"")</f>
        <v/>
      </c>
      <c r="B29" s="213" t="str">
        <f>IF(ISNUMBER('Revetment Schedule w Formulas'!#REF!),'Revetment Schedule w Formulas'!#REF!,"")</f>
        <v/>
      </c>
      <c r="C29" s="213" t="e">
        <f>IF(ISNUMBER('Revetment Schedule w Formulas'!#REF!)=TRUE,'Revetment Schedule w Formulas'!#REF!,'Revetment Schedule w Formulas'!#REF!)</f>
        <v>#REF!</v>
      </c>
      <c r="D29" s="213" t="str">
        <f>IF(ISNUMBER('Revetment Schedule w Formulas'!#REF!),IF('Revetment Schedule w Formulas'!#REF!&gt;0,'Revetment Schedule w Formulas'!#REF!,""),"")</f>
        <v/>
      </c>
      <c r="E29" s="213" t="str">
        <f>IF(ISNUMBER('Revetment Schedule w Formulas'!#REF!),IF('Revetment Schedule w Formulas'!#REF!&gt;0,'Revetment Schedule w Formulas'!#REF!,""),"")</f>
        <v/>
      </c>
      <c r="F29" s="214" t="e">
        <f>'Revetment Schedule w Formulas'!#REF!</f>
        <v>#REF!</v>
      </c>
      <c r="G29" s="214" t="e">
        <f>'Revetment Schedule w Formulas'!#REF!</f>
        <v>#REF!</v>
      </c>
      <c r="H29" s="215" t="str">
        <f>IF(ISNUMBER('Revetment Schedule w Formulas'!#REF!),'Revetment Schedule w Formulas'!#REF!,"")</f>
        <v/>
      </c>
    </row>
    <row r="30" spans="1:8" s="210" customFormat="1" ht="13.25" customHeight="1" x14ac:dyDescent="0.15">
      <c r="A30" s="212" t="str">
        <f>IF(ISNUMBER('Revetment Schedule w Formulas'!#REF!),'Revetment Schedule w Formulas'!#REF!,"")</f>
        <v/>
      </c>
      <c r="B30" s="213" t="str">
        <f>IF(ISNUMBER('Revetment Schedule w Formulas'!#REF!),'Revetment Schedule w Formulas'!#REF!,"")</f>
        <v/>
      </c>
      <c r="C30" s="213" t="e">
        <f>IF(ISNUMBER('Revetment Schedule w Formulas'!#REF!)=TRUE,'Revetment Schedule w Formulas'!#REF!,'Revetment Schedule w Formulas'!#REF!)</f>
        <v>#REF!</v>
      </c>
      <c r="D30" s="213" t="str">
        <f>IF(ISNUMBER('Revetment Schedule w Formulas'!#REF!),IF('Revetment Schedule w Formulas'!#REF!&gt;0,'Revetment Schedule w Formulas'!#REF!,""),"")</f>
        <v/>
      </c>
      <c r="E30" s="213" t="str">
        <f>IF(ISNUMBER('Revetment Schedule w Formulas'!#REF!),IF('Revetment Schedule w Formulas'!#REF!&gt;0,'Revetment Schedule w Formulas'!#REF!,""),"")</f>
        <v/>
      </c>
      <c r="F30" s="214" t="e">
        <f>'Revetment Schedule w Formulas'!#REF!</f>
        <v>#REF!</v>
      </c>
      <c r="G30" s="214" t="e">
        <f>'Revetment Schedule w Formulas'!#REF!</f>
        <v>#REF!</v>
      </c>
      <c r="H30" s="215" t="str">
        <f>IF(ISNUMBER('Revetment Schedule w Formulas'!#REF!),'Revetment Schedule w Formulas'!#REF!,"")</f>
        <v/>
      </c>
    </row>
    <row r="31" spans="1:8" s="211" customFormat="1" ht="13.25" customHeight="1" x14ac:dyDescent="0.15">
      <c r="A31" s="225" t="str">
        <f>IF(ISNUMBER('Revetment Schedule w Formulas'!#REF!),'Revetment Schedule w Formulas'!#REF!,"")</f>
        <v/>
      </c>
      <c r="B31" s="226" t="str">
        <f>IF(ISNUMBER('Revetment Schedule w Formulas'!#REF!),'Revetment Schedule w Formulas'!#REF!,"")</f>
        <v/>
      </c>
      <c r="C31" s="226" t="e">
        <f>IF(ISNUMBER('Revetment Schedule w Formulas'!#REF!)=TRUE,'Revetment Schedule w Formulas'!#REF!,'Revetment Schedule w Formulas'!#REF!)</f>
        <v>#REF!</v>
      </c>
      <c r="D31" s="226" t="str">
        <f>IF(ISNUMBER('Revetment Schedule w Formulas'!#REF!),IF('Revetment Schedule w Formulas'!#REF!&gt;0,'Revetment Schedule w Formulas'!#REF!,""),"")</f>
        <v/>
      </c>
      <c r="E31" s="226" t="str">
        <f>IF(ISNUMBER('Revetment Schedule w Formulas'!#REF!),IF('Revetment Schedule w Formulas'!#REF!&gt;0,'Revetment Schedule w Formulas'!#REF!,""),"")</f>
        <v/>
      </c>
      <c r="F31" s="227" t="e">
        <f>'Revetment Schedule w Formulas'!#REF!</f>
        <v>#REF!</v>
      </c>
      <c r="G31" s="227" t="e">
        <f>'Revetment Schedule w Formulas'!#REF!</f>
        <v>#REF!</v>
      </c>
      <c r="H31" s="228" t="str">
        <f>IF(ISNUMBER('Revetment Schedule w Formulas'!#REF!),'Revetment Schedule w Formulas'!#REF!,"")</f>
        <v/>
      </c>
    </row>
    <row r="32" spans="1:8" s="211" customFormat="1" ht="13.25" customHeight="1" x14ac:dyDescent="0.15">
      <c r="A32" s="212" t="str">
        <f>IF(ISNUMBER('Revetment Schedule w Formulas'!#REF!),'Revetment Schedule w Formulas'!#REF!,"")</f>
        <v/>
      </c>
      <c r="B32" s="213" t="str">
        <f>IF(ISNUMBER('Revetment Schedule w Formulas'!#REF!),'Revetment Schedule w Formulas'!#REF!,"")</f>
        <v/>
      </c>
      <c r="C32" s="213" t="e">
        <f>IF(ISNUMBER('Revetment Schedule w Formulas'!#REF!)=TRUE,'Revetment Schedule w Formulas'!#REF!,'Revetment Schedule w Formulas'!#REF!)</f>
        <v>#REF!</v>
      </c>
      <c r="D32" s="213" t="str">
        <f>IF(ISNUMBER('Revetment Schedule w Formulas'!#REF!),IF('Revetment Schedule w Formulas'!#REF!&gt;0,'Revetment Schedule w Formulas'!#REF!,""),"")</f>
        <v/>
      </c>
      <c r="E32" s="213" t="str">
        <f>IF(ISNUMBER('Revetment Schedule w Formulas'!#REF!),IF('Revetment Schedule w Formulas'!#REF!&gt;0,'Revetment Schedule w Formulas'!#REF!,""),"")</f>
        <v/>
      </c>
      <c r="F32" s="214" t="e">
        <f>'Revetment Schedule w Formulas'!#REF!</f>
        <v>#REF!</v>
      </c>
      <c r="G32" s="214" t="e">
        <f>'Revetment Schedule w Formulas'!#REF!</f>
        <v>#REF!</v>
      </c>
      <c r="H32" s="215" t="str">
        <f>IF(ISNUMBER('Revetment Schedule w Formulas'!#REF!),'Revetment Schedule w Formulas'!#REF!,"")</f>
        <v/>
      </c>
    </row>
    <row r="33" spans="1:8" s="210" customFormat="1" ht="13.25" customHeight="1" x14ac:dyDescent="0.15">
      <c r="A33" s="225" t="str">
        <f>IF(ISNUMBER('Revetment Schedule w Formulas'!#REF!),'Revetment Schedule w Formulas'!#REF!,"")</f>
        <v/>
      </c>
      <c r="B33" s="226" t="str">
        <f>IF(ISNUMBER('Revetment Schedule w Formulas'!#REF!),'Revetment Schedule w Formulas'!#REF!,"")</f>
        <v/>
      </c>
      <c r="C33" s="226" t="e">
        <f>IF(ISNUMBER('Revetment Schedule w Formulas'!#REF!)=TRUE,'Revetment Schedule w Formulas'!#REF!,'Revetment Schedule w Formulas'!#REF!)</f>
        <v>#REF!</v>
      </c>
      <c r="D33" s="226" t="str">
        <f>IF(ISNUMBER('Revetment Schedule w Formulas'!#REF!),IF('Revetment Schedule w Formulas'!#REF!&gt;0,'Revetment Schedule w Formulas'!#REF!,""),"")</f>
        <v/>
      </c>
      <c r="E33" s="226" t="str">
        <f>IF(ISNUMBER('Revetment Schedule w Formulas'!#REF!),IF('Revetment Schedule w Formulas'!#REF!&gt;0,'Revetment Schedule w Formulas'!#REF!,""),"")</f>
        <v/>
      </c>
      <c r="F33" s="227" t="e">
        <f>'Revetment Schedule w Formulas'!#REF!</f>
        <v>#REF!</v>
      </c>
      <c r="G33" s="227" t="e">
        <f>'Revetment Schedule w Formulas'!#REF!</f>
        <v>#REF!</v>
      </c>
      <c r="H33" s="228" t="str">
        <f>IF(ISNUMBER('Revetment Schedule w Formulas'!#REF!),'Revetment Schedule w Formulas'!#REF!,"")</f>
        <v/>
      </c>
    </row>
    <row r="34" spans="1:8" s="211" customFormat="1" ht="13.25" customHeight="1" x14ac:dyDescent="0.15">
      <c r="A34" s="212" t="str">
        <f>IF(ISNUMBER('Revetment Schedule w Formulas'!#REF!),'Revetment Schedule w Formulas'!#REF!,"")</f>
        <v/>
      </c>
      <c r="B34" s="213" t="str">
        <f>IF(ISNUMBER('Revetment Schedule w Formulas'!#REF!),'Revetment Schedule w Formulas'!#REF!,"")</f>
        <v/>
      </c>
      <c r="C34" s="213" t="e">
        <f>IF(ISNUMBER('Revetment Schedule w Formulas'!#REF!)=TRUE,'Revetment Schedule w Formulas'!#REF!,'Revetment Schedule w Formulas'!#REF!)</f>
        <v>#REF!</v>
      </c>
      <c r="D34" s="213" t="str">
        <f>IF(ISNUMBER('Revetment Schedule w Formulas'!#REF!),IF('Revetment Schedule w Formulas'!#REF!&gt;0,'Revetment Schedule w Formulas'!#REF!,""),"")</f>
        <v/>
      </c>
      <c r="E34" s="213" t="str">
        <f>IF(ISNUMBER('Revetment Schedule w Formulas'!#REF!),IF('Revetment Schedule w Formulas'!#REF!&gt;0,'Revetment Schedule w Formulas'!#REF!,""),"")</f>
        <v/>
      </c>
      <c r="F34" s="214" t="e">
        <f>'Revetment Schedule w Formulas'!#REF!</f>
        <v>#REF!</v>
      </c>
      <c r="G34" s="214" t="e">
        <f>'Revetment Schedule w Formulas'!#REF!</f>
        <v>#REF!</v>
      </c>
      <c r="H34" s="215" t="str">
        <f>IF(ISNUMBER('Revetment Schedule w Formulas'!#REF!),'Revetment Schedule w Formulas'!#REF!,"")</f>
        <v/>
      </c>
    </row>
    <row r="35" spans="1:8" s="211" customFormat="1" ht="13.25" customHeight="1" x14ac:dyDescent="0.15">
      <c r="A35" s="212" t="str">
        <f>IF(ISNUMBER('Revetment Schedule w Formulas'!#REF!),'Revetment Schedule w Formulas'!#REF!,"")</f>
        <v/>
      </c>
      <c r="B35" s="213" t="str">
        <f>IF(ISNUMBER('Revetment Schedule w Formulas'!#REF!),'Revetment Schedule w Formulas'!#REF!,"")</f>
        <v/>
      </c>
      <c r="C35" s="213" t="e">
        <f>IF(ISNUMBER('Revetment Schedule w Formulas'!#REF!)=TRUE,'Revetment Schedule w Formulas'!#REF!,'Revetment Schedule w Formulas'!#REF!)</f>
        <v>#REF!</v>
      </c>
      <c r="D35" s="213" t="str">
        <f>IF(ISNUMBER('Revetment Schedule w Formulas'!#REF!),IF('Revetment Schedule w Formulas'!#REF!&gt;0,'Revetment Schedule w Formulas'!#REF!,""),"")</f>
        <v/>
      </c>
      <c r="E35" s="213" t="str">
        <f>IF(ISNUMBER('Revetment Schedule w Formulas'!#REF!),IF('Revetment Schedule w Formulas'!#REF!&gt;0,'Revetment Schedule w Formulas'!#REF!,""),"")</f>
        <v/>
      </c>
      <c r="F35" s="214" t="e">
        <f>'Revetment Schedule w Formulas'!#REF!</f>
        <v>#REF!</v>
      </c>
      <c r="G35" s="214" t="e">
        <f>'Revetment Schedule w Formulas'!#REF!</f>
        <v>#REF!</v>
      </c>
      <c r="H35" s="215" t="str">
        <f>IF(ISNUMBER('Revetment Schedule w Formulas'!#REF!),'Revetment Schedule w Formulas'!#REF!,"")</f>
        <v/>
      </c>
    </row>
    <row r="36" spans="1:8" s="211" customFormat="1" ht="13.25" customHeight="1" x14ac:dyDescent="0.15">
      <c r="A36" s="225" t="str">
        <f>IF(ISNUMBER('Revetment Schedule w Formulas'!$A49),'Revetment Schedule w Formulas'!A49,"")</f>
        <v/>
      </c>
      <c r="B36" s="226" t="str">
        <f>IF(ISNUMBER('Revetment Schedule w Formulas'!$A49),'Revetment Schedule w Formulas'!B49,"")</f>
        <v/>
      </c>
      <c r="C36" s="226" t="str">
        <f>IF(ISNUMBER('Revetment Schedule w Formulas'!A49)=TRUE,'Revetment Schedule w Formulas'!$D49,'Revetment Schedule w Formulas'!$A49)</f>
        <v>NO WORK FOR MSU - OFF DAYS</v>
      </c>
      <c r="D36" s="226" t="str">
        <f>IF(ISNUMBER('Revetment Schedule w Formulas'!$A49),IF('Revetment Schedule w Formulas'!K49&gt;0,'Revetment Schedule w Formulas'!K49,""),"")</f>
        <v/>
      </c>
      <c r="E36" s="226" t="str">
        <f>IF(ISNUMBER('Revetment Schedule w Formulas'!$A49),IF('Revetment Schedule w Formulas'!L49&gt;0,'Revetment Schedule w Formulas'!L49,""),"")</f>
        <v/>
      </c>
      <c r="F36" s="227">
        <f>'Revetment Schedule w Formulas'!M49</f>
        <v>44912</v>
      </c>
      <c r="G36" s="227">
        <f>'Revetment Schedule w Formulas'!N49</f>
        <v>44913</v>
      </c>
      <c r="H36" s="228" t="str">
        <f>IF(ISNUMBER('Revetment Schedule w Formulas'!$A49),'Revetment Schedule w Formulas'!O49,"")</f>
        <v/>
      </c>
    </row>
    <row r="37" spans="1:8" s="210" customFormat="1" ht="13.25" customHeight="1" x14ac:dyDescent="0.15">
      <c r="A37" s="212">
        <f>IF(ISNUMBER('Revetment Schedule w Formulas'!$A50),'Revetment Schedule w Formulas'!A50,"")</f>
        <v>99.8</v>
      </c>
      <c r="B37" s="213" t="str">
        <f>IF(ISNUMBER('Revetment Schedule w Formulas'!$A50),'Revetment Schedule w Formulas'!B50,"")</f>
        <v>R</v>
      </c>
      <c r="C37" s="213" t="str">
        <f>IF(ISNUMBER('Revetment Schedule w Formulas'!A50)=TRUE,'Revetment Schedule w Formulas'!$D50,'Revetment Schedule w Formulas'!$A50)</f>
        <v>GREENVILLE BEND</v>
      </c>
      <c r="D37" s="213" t="str">
        <f>IF(ISNUMBER('Revetment Schedule w Formulas'!$A50),IF('Revetment Schedule w Formulas'!K50&gt;0,'Revetment Schedule w Formulas'!K50,""),"")</f>
        <v/>
      </c>
      <c r="E37" s="213" t="str">
        <f>IF(ISNUMBER('Revetment Schedule w Formulas'!$A50),IF('Revetment Schedule w Formulas'!L50&gt;0,'Revetment Schedule w Formulas'!L50,""),"")</f>
        <v/>
      </c>
      <c r="F37" s="214">
        <f>'Revetment Schedule w Formulas'!M50</f>
        <v>44914</v>
      </c>
      <c r="G37" s="214">
        <f>'Revetment Schedule w Formulas'!N50</f>
        <v>44916</v>
      </c>
      <c r="H37" s="215">
        <f>IF(ISNUMBER('Revetment Schedule w Formulas'!$A50),'Revetment Schedule w Formulas'!O50,"")</f>
        <v>99.8</v>
      </c>
    </row>
    <row r="38" spans="1:8" s="211" customFormat="1" ht="13.25" customHeight="1" x14ac:dyDescent="0.15">
      <c r="A38" s="225" t="str">
        <f>IF(ISNUMBER('Revetment Schedule w Formulas'!$A52),'Revetment Schedule w Formulas'!A52,"")</f>
        <v/>
      </c>
      <c r="B38" s="226" t="str">
        <f>IF(ISNUMBER('Revetment Schedule w Formulas'!$A52),'Revetment Schedule w Formulas'!B52,"")</f>
        <v/>
      </c>
      <c r="C38" s="226" t="str">
        <f>IF(ISNUMBER('Revetment Schedule w Formulas'!A52)=TRUE,'Revetment Schedule w Formulas'!$D52,'Revetment Schedule w Formulas'!$A52)</f>
        <v>CHRISTMAS BREAK</v>
      </c>
      <c r="D38" s="226" t="str">
        <f>IF(ISNUMBER('Revetment Schedule w Formulas'!$A52),IF('Revetment Schedule w Formulas'!K52&gt;0,'Revetment Schedule w Formulas'!K52,""),"")</f>
        <v/>
      </c>
      <c r="E38" s="226" t="str">
        <f>IF(ISNUMBER('Revetment Schedule w Formulas'!$A52),IF('Revetment Schedule w Formulas'!L52&gt;0,'Revetment Schedule w Formulas'!L52,""),"")</f>
        <v/>
      </c>
      <c r="F38" s="227">
        <f>'Revetment Schedule w Formulas'!M52</f>
        <v>44919</v>
      </c>
      <c r="G38" s="227">
        <f>'Revetment Schedule w Formulas'!N52</f>
        <v>44921</v>
      </c>
      <c r="H38" s="228" t="str">
        <f>IF(ISNUMBER('Revetment Schedule w Formulas'!$A52),'Revetment Schedule w Formulas'!O52,"")</f>
        <v/>
      </c>
    </row>
    <row r="39" spans="1:8" s="211" customFormat="1" ht="13.25" customHeight="1" x14ac:dyDescent="0.15">
      <c r="A39" s="212">
        <f>IF(ISNUMBER('Revetment Schedule w Formulas'!$A53),'Revetment Schedule w Formulas'!A53,"")</f>
        <v>70.7</v>
      </c>
      <c r="B39" s="213" t="str">
        <f>IF(ISNUMBER('Revetment Schedule w Formulas'!$A53),'Revetment Schedule w Formulas'!B53,"")</f>
        <v>L</v>
      </c>
      <c r="C39" s="213" t="str">
        <f>IF(ISNUMBER('Revetment Schedule w Formulas'!A53)=TRUE,'Revetment Schedule w Formulas'!$D53,'Revetment Schedule w Formulas'!$A53)</f>
        <v>LINWOOD</v>
      </c>
      <c r="D39" s="213" t="str">
        <f>IF(ISNUMBER('Revetment Schedule w Formulas'!$A53),IF('Revetment Schedule w Formulas'!K53&gt;0,'Revetment Schedule w Formulas'!K53,""),"")</f>
        <v/>
      </c>
      <c r="E39" s="213" t="str">
        <f>IF(ISNUMBER('Revetment Schedule w Formulas'!$A53),IF('Revetment Schedule w Formulas'!L53&gt;0,'Revetment Schedule w Formulas'!L53,""),"")</f>
        <v/>
      </c>
      <c r="F39" s="214">
        <f>'Revetment Schedule w Formulas'!M53</f>
        <v>44922</v>
      </c>
      <c r="G39" s="214">
        <f>'Revetment Schedule w Formulas'!N53</f>
        <v>44924</v>
      </c>
      <c r="H39" s="215">
        <f>IF(ISNUMBER('Revetment Schedule w Formulas'!$A53),'Revetment Schedule w Formulas'!O53,"")</f>
        <v>70.7</v>
      </c>
    </row>
    <row r="40" spans="1:8" s="210" customFormat="1" ht="13.25" customHeight="1" x14ac:dyDescent="0.15">
      <c r="A40" s="225" t="str">
        <f>IF(ISNUMBER('Revetment Schedule w Formulas'!#REF!),'Revetment Schedule w Formulas'!#REF!,"")</f>
        <v/>
      </c>
      <c r="B40" s="226" t="str">
        <f>IF(ISNUMBER('Revetment Schedule w Formulas'!#REF!),'Revetment Schedule w Formulas'!#REF!,"")</f>
        <v/>
      </c>
      <c r="C40" s="226" t="e">
        <f>IF(ISNUMBER('Revetment Schedule w Formulas'!#REF!)=TRUE,'Revetment Schedule w Formulas'!#REF!,'Revetment Schedule w Formulas'!#REF!)</f>
        <v>#REF!</v>
      </c>
      <c r="D40" s="226" t="str">
        <f>IF(ISNUMBER('Revetment Schedule w Formulas'!#REF!),IF('Revetment Schedule w Formulas'!#REF!&gt;0,'Revetment Schedule w Formulas'!#REF!,""),"")</f>
        <v/>
      </c>
      <c r="E40" s="226" t="str">
        <f>IF(ISNUMBER('Revetment Schedule w Formulas'!#REF!),IF('Revetment Schedule w Formulas'!#REF!&gt;0,'Revetment Schedule w Formulas'!#REF!,""),"")</f>
        <v/>
      </c>
      <c r="F40" s="227" t="e">
        <f>'Revetment Schedule w Formulas'!#REF!</f>
        <v>#REF!</v>
      </c>
      <c r="G40" s="227" t="e">
        <f>'Revetment Schedule w Formulas'!#REF!</f>
        <v>#REF!</v>
      </c>
      <c r="H40" s="228" t="str">
        <f>IF(ISNUMBER('Revetment Schedule w Formulas'!#REF!),'Revetment Schedule w Formulas'!#REF!,"")</f>
        <v/>
      </c>
    </row>
    <row r="41" spans="1:8" s="216" customFormat="1" ht="13.25" customHeight="1" x14ac:dyDescent="0.15">
      <c r="A41" s="212">
        <f>IF(ISNUMBER('Revetment Schedule w Formulas'!$A55),'Revetment Schedule w Formulas'!A55,"")</f>
        <v>551.5</v>
      </c>
      <c r="B41" s="213" t="str">
        <f>IF(ISNUMBER('Revetment Schedule w Formulas'!$A55),'Revetment Schedule w Formulas'!B55,"")</f>
        <v>R</v>
      </c>
      <c r="C41" s="213" t="str">
        <f>IF(ISNUMBER('Revetment Schedule w Formulas'!A55)=TRUE,'Revetment Schedule w Formulas'!$D55,'Revetment Schedule w Formulas'!$A55)</f>
        <v>ARK CITY - YELLW BND M1</v>
      </c>
      <c r="D41" s="213">
        <f>IF(ISNUMBER('Revetment Schedule w Formulas'!$A55),IF('Revetment Schedule w Formulas'!K55&gt;0,'Revetment Schedule w Formulas'!K55,""),"")</f>
        <v>2200</v>
      </c>
      <c r="E41" s="213">
        <f>IF(ISNUMBER('Revetment Schedule w Formulas'!$A55),IF('Revetment Schedule w Formulas'!L55&gt;0,'Revetment Schedule w Formulas'!L55,""),"")</f>
        <v>8500</v>
      </c>
      <c r="F41" s="214">
        <f>'Revetment Schedule w Formulas'!M55</f>
        <v>44929</v>
      </c>
      <c r="G41" s="214">
        <f>'Revetment Schedule w Formulas'!N55</f>
        <v>44934</v>
      </c>
      <c r="H41" s="215">
        <f>IF(ISNUMBER('Revetment Schedule w Formulas'!$A55),'Revetment Schedule w Formulas'!O55,"")</f>
        <v>551.5</v>
      </c>
    </row>
    <row r="42" spans="1:8" s="210" customFormat="1" ht="13.25" customHeight="1" x14ac:dyDescent="0.15">
      <c r="A42" s="225" t="str">
        <f>IF(ISNUMBER('Revetment Schedule w Formulas'!#REF!),'Revetment Schedule w Formulas'!#REF!,"")</f>
        <v/>
      </c>
      <c r="B42" s="226" t="str">
        <f>IF(ISNUMBER('Revetment Schedule w Formulas'!#REF!),'Revetment Schedule w Formulas'!#REF!,"")</f>
        <v/>
      </c>
      <c r="C42" s="226" t="e">
        <f>IF(ISNUMBER('Revetment Schedule w Formulas'!#REF!)=TRUE,'Revetment Schedule w Formulas'!#REF!,'Revetment Schedule w Formulas'!#REF!)</f>
        <v>#REF!</v>
      </c>
      <c r="D42" s="226" t="str">
        <f>IF(ISNUMBER('Revetment Schedule w Formulas'!#REF!),IF('Revetment Schedule w Formulas'!#REF!&gt;0,'Revetment Schedule w Formulas'!#REF!,""),"")</f>
        <v/>
      </c>
      <c r="E42" s="226" t="str">
        <f>IF(ISNUMBER('Revetment Schedule w Formulas'!#REF!),IF('Revetment Schedule w Formulas'!#REF!&gt;0,'Revetment Schedule w Formulas'!#REF!,""),"")</f>
        <v/>
      </c>
      <c r="F42" s="227" t="e">
        <f>'Revetment Schedule w Formulas'!#REF!</f>
        <v>#REF!</v>
      </c>
      <c r="G42" s="227" t="e">
        <f>'Revetment Schedule w Formulas'!#REF!</f>
        <v>#REF!</v>
      </c>
      <c r="H42" s="228" t="str">
        <f>IF(ISNUMBER('Revetment Schedule w Formulas'!#REF!),'Revetment Schedule w Formulas'!#REF!,"")</f>
        <v/>
      </c>
    </row>
    <row r="43" spans="1:8" s="216" customFormat="1" ht="13.25" customHeight="1" x14ac:dyDescent="0.15">
      <c r="A43" s="212" t="str">
        <f>IF(ISNUMBER('Revetment Schedule w Formulas'!#REF!),'Revetment Schedule w Formulas'!#REF!,"")</f>
        <v/>
      </c>
      <c r="B43" s="213" t="str">
        <f>IF(ISNUMBER('Revetment Schedule w Formulas'!#REF!),'Revetment Schedule w Formulas'!#REF!,"")</f>
        <v/>
      </c>
      <c r="C43" s="213" t="e">
        <f>IF(ISNUMBER('Revetment Schedule w Formulas'!#REF!)=TRUE,'Revetment Schedule w Formulas'!#REF!,'Revetment Schedule w Formulas'!#REF!)</f>
        <v>#REF!</v>
      </c>
      <c r="D43" s="213" t="str">
        <f>IF(ISNUMBER('Revetment Schedule w Formulas'!#REF!),IF('Revetment Schedule w Formulas'!#REF!&gt;0,'Revetment Schedule w Formulas'!#REF!,""),"")</f>
        <v/>
      </c>
      <c r="E43" s="213" t="str">
        <f>IF(ISNUMBER('Revetment Schedule w Formulas'!#REF!),IF('Revetment Schedule w Formulas'!#REF!&gt;0,'Revetment Schedule w Formulas'!#REF!,""),"")</f>
        <v/>
      </c>
      <c r="F43" s="214" t="e">
        <f>'Revetment Schedule w Formulas'!#REF!</f>
        <v>#REF!</v>
      </c>
      <c r="G43" s="214" t="e">
        <f>'Revetment Schedule w Formulas'!#REF!</f>
        <v>#REF!</v>
      </c>
      <c r="H43" s="215" t="str">
        <f>IF(ISNUMBER('Revetment Schedule w Formulas'!#REF!),'Revetment Schedule w Formulas'!#REF!,"")</f>
        <v/>
      </c>
    </row>
    <row r="44" spans="1:8" s="216" customFormat="1" ht="13.25" customHeight="1" x14ac:dyDescent="0.15">
      <c r="A44" s="212">
        <f>IF(ISNUMBER('Revetment Schedule w Formulas'!$A56),'Revetment Schedule w Formulas'!A56,"")</f>
        <v>542.5</v>
      </c>
      <c r="B44" s="213" t="str">
        <f>IF(ISNUMBER('Revetment Schedule w Formulas'!$A56),'Revetment Schedule w Formulas'!B56,"")</f>
        <v>R</v>
      </c>
      <c r="C44" s="213" t="str">
        <f>IF(ISNUMBER('Revetment Schedule w Formulas'!A56)=TRUE,'Revetment Schedule w Formulas'!$D56,'Revetment Schedule w Formulas'!$A56)</f>
        <v>MILLER BEND</v>
      </c>
      <c r="D44" s="213">
        <f>IF(ISNUMBER('Revetment Schedule w Formulas'!$A56),IF('Revetment Schedule w Formulas'!K56&gt;0,'Revetment Schedule w Formulas'!K56,""),"")</f>
        <v>2500</v>
      </c>
      <c r="E44" s="213">
        <f>IF(ISNUMBER('Revetment Schedule w Formulas'!$A56),IF('Revetment Schedule w Formulas'!L56&gt;0,'Revetment Schedule w Formulas'!L56,""),"")</f>
        <v>9700</v>
      </c>
      <c r="F44" s="214">
        <f>'Revetment Schedule w Formulas'!M56</f>
        <v>44935</v>
      </c>
      <c r="G44" s="214">
        <f>'Revetment Schedule w Formulas'!N56</f>
        <v>44941</v>
      </c>
      <c r="H44" s="215">
        <f>IF(ISNUMBER('Revetment Schedule w Formulas'!$A56),'Revetment Schedule w Formulas'!O56,"")</f>
        <v>542.5</v>
      </c>
    </row>
    <row r="45" spans="1:8" s="216" customFormat="1" ht="13.25" customHeight="1" x14ac:dyDescent="0.15">
      <c r="A45" s="212">
        <f>IF(ISNUMBER('Revetment Schedule w Formulas'!$A57),'Revetment Schedule w Formulas'!A57,"")</f>
        <v>503.5</v>
      </c>
      <c r="B45" s="213" t="str">
        <f>IF(ISNUMBER('Revetment Schedule w Formulas'!$A57),'Revetment Schedule w Formulas'!B57,"")</f>
        <v>R</v>
      </c>
      <c r="C45" s="213" t="str">
        <f>IF(ISNUMBER('Revetment Schedule w Formulas'!A57)=TRUE,'Revetment Schedule w Formulas'!$D57,'Revetment Schedule w Formulas'!$A57)</f>
        <v>SARAH ISL-SECOND PASS</v>
      </c>
      <c r="D45" s="213" t="str">
        <f>IF(ISNUMBER('Revetment Schedule w Formulas'!$A57),IF('Revetment Schedule w Formulas'!K57&gt;0,'Revetment Schedule w Formulas'!K57,""),"")</f>
        <v/>
      </c>
      <c r="E45" s="213">
        <f>IF(ISNUMBER('Revetment Schedule w Formulas'!$A57),IF('Revetment Schedule w Formulas'!L57&gt;0,'Revetment Schedule w Formulas'!L57,""),"")</f>
        <v>7386</v>
      </c>
      <c r="F45" s="214">
        <f>'Revetment Schedule w Formulas'!M57</f>
        <v>44942</v>
      </c>
      <c r="G45" s="214">
        <f>'Revetment Schedule w Formulas'!N57</f>
        <v>44947</v>
      </c>
      <c r="H45" s="215">
        <f>IF(ISNUMBER('Revetment Schedule w Formulas'!$A57),'Revetment Schedule w Formulas'!O57,"")</f>
        <v>503.5</v>
      </c>
    </row>
    <row r="46" spans="1:8" s="210" customFormat="1" ht="13.25" customHeight="1" x14ac:dyDescent="0.15">
      <c r="A46" s="212" t="str">
        <f>IF(ISNUMBER('Revetment Schedule w Formulas'!$A58),'Revetment Schedule w Formulas'!A58,"")</f>
        <v/>
      </c>
      <c r="B46" s="213" t="str">
        <f>IF(ISNUMBER('Revetment Schedule w Formulas'!$A58),'Revetment Schedule w Formulas'!B58,"")</f>
        <v/>
      </c>
      <c r="C46" s="213" t="str">
        <f>IF(ISNUMBER('Revetment Schedule w Formulas'!A58)=TRUE,'Revetment Schedule w Formulas'!$D58,'Revetment Schedule w Formulas'!$A58)</f>
        <v>TOW</v>
      </c>
      <c r="D46" s="213" t="str">
        <f>IF(ISNUMBER('Revetment Schedule w Formulas'!$A58),IF('Revetment Schedule w Formulas'!K58&gt;0,'Revetment Schedule w Formulas'!K58,""),"")</f>
        <v/>
      </c>
      <c r="E46" s="213" t="str">
        <f>IF(ISNUMBER('Revetment Schedule w Formulas'!$A58),IF('Revetment Schedule w Formulas'!L58&gt;0,'Revetment Schedule w Formulas'!L58,""),"")</f>
        <v/>
      </c>
      <c r="F46" s="214">
        <f>'Revetment Schedule w Formulas'!M58</f>
        <v>44948</v>
      </c>
      <c r="G46" s="214">
        <f>'Revetment Schedule w Formulas'!N58</f>
        <v>44948</v>
      </c>
      <c r="H46" s="215" t="str">
        <f>IF(ISNUMBER('Revetment Schedule w Formulas'!$A58),'Revetment Schedule w Formulas'!O58,"")</f>
        <v/>
      </c>
    </row>
    <row r="47" spans="1:8" s="216" customFormat="1" ht="13.25" customHeight="1" x14ac:dyDescent="0.15">
      <c r="A47" s="212">
        <f>IF(ISNUMBER('Revetment Schedule w Formulas'!$A59),'Revetment Schedule w Formulas'!A59,"")</f>
        <v>437</v>
      </c>
      <c r="B47" s="213">
        <f>IF(ISNUMBER('Revetment Schedule w Formulas'!$A59),'Revetment Schedule w Formulas'!B59,"")</f>
        <v>0</v>
      </c>
      <c r="C47" s="213" t="str">
        <f>IF(ISNUMBER('Revetment Schedule w Formulas'!A59)=TRUE,'Revetment Schedule w Formulas'!$D59,'Revetment Schedule w Formulas'!$A59)</f>
        <v>VICKSBURG HARBOR</v>
      </c>
      <c r="D47" s="213" t="str">
        <f>IF(ISNUMBER('Revetment Schedule w Formulas'!$A59),IF('Revetment Schedule w Formulas'!K59&gt;0,'Revetment Schedule w Formulas'!K59,""),"")</f>
        <v/>
      </c>
      <c r="E47" s="213" t="str">
        <f>IF(ISNUMBER('Revetment Schedule w Formulas'!$A59),IF('Revetment Schedule w Formulas'!L59&gt;0,'Revetment Schedule w Formulas'!L59,""),"")</f>
        <v/>
      </c>
      <c r="F47" s="214">
        <f>'Revetment Schedule w Formulas'!M59</f>
        <v>44949</v>
      </c>
      <c r="G47" s="214">
        <f>'Revetment Schedule w Formulas'!N59</f>
        <v>44949</v>
      </c>
      <c r="H47" s="215">
        <f>IF(ISNUMBER('Revetment Schedule w Formulas'!$A59),'Revetment Schedule w Formulas'!O59,"")</f>
        <v>437</v>
      </c>
    </row>
    <row r="49" spans="2:8" x14ac:dyDescent="0.15">
      <c r="B49" s="241">
        <v>43590</v>
      </c>
      <c r="C49" s="239" t="s">
        <v>116</v>
      </c>
      <c r="D49" s="236">
        <v>663</v>
      </c>
      <c r="E49" s="233" t="s">
        <v>110</v>
      </c>
      <c r="F49" s="238">
        <v>265</v>
      </c>
      <c r="G49" s="235" t="s">
        <v>106</v>
      </c>
      <c r="H49" s="235"/>
    </row>
    <row r="50" spans="2:8" x14ac:dyDescent="0.15">
      <c r="B50" s="241">
        <f>SUM(E3:E47)-B49</f>
        <v>69655</v>
      </c>
      <c r="C50" s="239" t="s">
        <v>114</v>
      </c>
      <c r="D50" s="237">
        <v>537</v>
      </c>
      <c r="E50" s="234" t="s">
        <v>111</v>
      </c>
      <c r="F50" s="238">
        <v>230</v>
      </c>
      <c r="G50" s="235" t="s">
        <v>107</v>
      </c>
      <c r="H50" s="235"/>
    </row>
    <row r="51" spans="2:8" x14ac:dyDescent="0.15">
      <c r="B51" s="240">
        <f>B49/(B49+B50)</f>
        <v>0.38491765640867148</v>
      </c>
      <c r="C51" s="239" t="s">
        <v>115</v>
      </c>
      <c r="D51" s="237">
        <v>437</v>
      </c>
      <c r="E51" s="234" t="s">
        <v>112</v>
      </c>
      <c r="F51" s="238">
        <v>95</v>
      </c>
      <c r="G51" s="235" t="s">
        <v>108</v>
      </c>
      <c r="H51" s="235"/>
    </row>
    <row r="52" spans="2:8" x14ac:dyDescent="0.15">
      <c r="D52" s="237">
        <v>364</v>
      </c>
      <c r="E52" s="234" t="s">
        <v>113</v>
      </c>
      <c r="F52" s="238">
        <v>10</v>
      </c>
      <c r="G52" s="235" t="s">
        <v>109</v>
      </c>
      <c r="H52" s="235"/>
    </row>
  </sheetData>
  <mergeCells count="1">
    <mergeCell ref="A1:H1"/>
  </mergeCells>
  <pageMargins left="0.7" right="0.7" top="0.3" bottom="0.3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Revetment Schedule w Formulas</vt:lpstr>
      <vt:lpstr>REF</vt:lpstr>
      <vt:lpstr>Sheet1</vt:lpstr>
      <vt:lpstr>'Revetment Schedule w Formulas'!Print_Area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REVETMENT SCHEDULE 05</dc:title>
  <dc:creator>Joel Brown</dc:creator>
  <cp:lastModifiedBy>Microsoft Office User</cp:lastModifiedBy>
  <cp:lastPrinted>2022-08-14T02:45:52Z</cp:lastPrinted>
  <dcterms:created xsi:type="dcterms:W3CDTF">1997-11-18T14:33:19Z</dcterms:created>
  <dcterms:modified xsi:type="dcterms:W3CDTF">2022-09-19T16:31:43Z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